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POA\"/>
    </mc:Choice>
  </mc:AlternateContent>
  <xr:revisionPtr revIDLastSave="0" documentId="8_{65ECD4AF-1F64-4531-9187-3617EAE8CF10}" xr6:coauthVersionLast="47" xr6:coauthVersionMax="47" xr10:uidLastSave="{00000000-0000-0000-0000-000000000000}"/>
  <bookViews>
    <workbookView xWindow="-120" yWindow="-120" windowWidth="29040" windowHeight="15840" firstSheet="2" activeTab="2" xr2:uid="{00000000-000D-0000-FFFF-FFFF00000000}"/>
  </bookViews>
  <sheets>
    <sheet name="RESUMEN GRAL." sheetId="3" r:id="rId1"/>
    <sheet name="RESUMEN X BCO." sheetId="6" r:id="rId2"/>
    <sheet name="POA vs PIM x FF - GRAL." sheetId="4" r:id="rId3"/>
    <sheet name="POA vs PIM x FF - BCO" sheetId="5" r:id="rId4"/>
    <sheet name="Gasto mensualizado" sheetId="1" r:id="rId5"/>
    <sheet name="Consolidado POA 2022 MOD" sheetId="2" r:id="rId6"/>
  </sheets>
  <externalReferences>
    <externalReference r:id="rId7"/>
  </externalReferences>
  <definedNames>
    <definedName name="_xlnm._FilterDatabase" localSheetId="5" hidden="1">'Consolidado POA 2022 MOD'!$B$4:$WN$579</definedName>
    <definedName name="_xlnm.Print_Area" localSheetId="4">'Gasto mensualizado'!$A$1:$P$71</definedName>
    <definedName name="_xlnm.Print_Titles" localSheetId="5">'Consolidado POA 2022 MOD'!$1:$2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01" i="1" l="1"/>
  <c r="O101" i="1"/>
  <c r="N101" i="1"/>
  <c r="M101" i="1"/>
  <c r="L101" i="1"/>
  <c r="K101" i="1"/>
  <c r="J101" i="1"/>
  <c r="I101" i="1"/>
  <c r="H101" i="1"/>
  <c r="R102" i="1" s="1"/>
  <c r="G101" i="1"/>
  <c r="F101" i="1"/>
  <c r="E101" i="1"/>
  <c r="D101" i="1"/>
  <c r="M93" i="1"/>
  <c r="L93" i="1"/>
  <c r="K93" i="1"/>
  <c r="N92" i="1"/>
  <c r="N91" i="1"/>
  <c r="N93" i="1" s="1"/>
  <c r="D20" i="6"/>
  <c r="E20" i="6"/>
  <c r="C9" i="6"/>
  <c r="H9" i="6" s="1"/>
  <c r="G20" i="6"/>
  <c r="F20" i="6"/>
  <c r="G7" i="6"/>
  <c r="G18" i="6" s="1"/>
  <c r="F6" i="6"/>
  <c r="F17" i="6" s="1"/>
  <c r="O16" i="5"/>
  <c r="G15" i="5"/>
  <c r="G14" i="5"/>
  <c r="G13" i="5"/>
  <c r="C7" i="6" s="1"/>
  <c r="C18" i="6" s="1"/>
  <c r="G12" i="5"/>
  <c r="C6" i="6" s="1"/>
  <c r="C17" i="6" s="1"/>
  <c r="J16" i="5"/>
  <c r="CN5" i="2"/>
  <c r="G5" i="5" s="1"/>
  <c r="C4" i="6" s="1"/>
  <c r="C15" i="6" s="1"/>
  <c r="CN80" i="2"/>
  <c r="CN266" i="2"/>
  <c r="CN264" i="2" s="1"/>
  <c r="G10" i="5" s="1"/>
  <c r="CN252" i="2"/>
  <c r="CN250" i="2" s="1"/>
  <c r="G9" i="5" s="1"/>
  <c r="CN238" i="2"/>
  <c r="CN236" i="2" s="1"/>
  <c r="G8" i="5" s="1"/>
  <c r="CN222" i="2"/>
  <c r="G7" i="5" s="1"/>
  <c r="CN208" i="2"/>
  <c r="G6" i="5" s="1"/>
  <c r="CN194" i="2"/>
  <c r="G11" i="5" s="1"/>
  <c r="C5" i="6" l="1"/>
  <c r="C16" i="6" s="1"/>
  <c r="C8" i="6"/>
  <c r="C19" i="6" s="1"/>
  <c r="C20" i="6"/>
  <c r="H20" i="6" s="1"/>
  <c r="CN193" i="2"/>
  <c r="CN79" i="2" s="1"/>
  <c r="BM227" i="2"/>
  <c r="CP21" i="2"/>
  <c r="CR21" i="2"/>
  <c r="CP22" i="2"/>
  <c r="CR22" i="2"/>
  <c r="CP23" i="2"/>
  <c r="CR23" i="2"/>
  <c r="CO25" i="2"/>
  <c r="CQ25" i="2"/>
  <c r="CO26" i="2"/>
  <c r="CP26" i="2"/>
  <c r="CQ26" i="2"/>
  <c r="CR26" i="2"/>
  <c r="CO290" i="2"/>
  <c r="CP290" i="2"/>
  <c r="CQ290" i="2"/>
  <c r="CR290" i="2"/>
  <c r="CO292" i="2"/>
  <c r="CP292" i="2"/>
  <c r="CQ292" i="2"/>
  <c r="CR292" i="2"/>
  <c r="CO293" i="2"/>
  <c r="CP293" i="2"/>
  <c r="CQ293" i="2"/>
  <c r="CR293" i="2"/>
  <c r="CO297" i="2"/>
  <c r="CP297" i="2"/>
  <c r="CQ297" i="2"/>
  <c r="CR297" i="2"/>
  <c r="CO298" i="2"/>
  <c r="CP298" i="2"/>
  <c r="CQ298" i="2"/>
  <c r="CR298" i="2"/>
  <c r="CO319" i="2"/>
  <c r="CP319" i="2"/>
  <c r="CQ319" i="2"/>
  <c r="CR319" i="2"/>
  <c r="CO320" i="2"/>
  <c r="CP320" i="2"/>
  <c r="CQ320" i="2"/>
  <c r="CR320" i="2"/>
  <c r="CO321" i="2"/>
  <c r="CP321" i="2"/>
  <c r="CQ321" i="2"/>
  <c r="CR321" i="2"/>
  <c r="CO322" i="2"/>
  <c r="CP322" i="2"/>
  <c r="CQ322" i="2"/>
  <c r="CR322" i="2"/>
  <c r="CO329" i="2"/>
  <c r="CP329" i="2"/>
  <c r="CQ329" i="2"/>
  <c r="CR329" i="2"/>
  <c r="CO330" i="2"/>
  <c r="CP330" i="2"/>
  <c r="CQ330" i="2"/>
  <c r="CR330" i="2"/>
  <c r="CO331" i="2"/>
  <c r="CP331" i="2"/>
  <c r="CQ331" i="2"/>
  <c r="CR331" i="2"/>
  <c r="CO332" i="2"/>
  <c r="CP332" i="2"/>
  <c r="CQ332" i="2"/>
  <c r="CR332" i="2"/>
  <c r="CO338" i="2"/>
  <c r="CP338" i="2"/>
  <c r="CQ338" i="2"/>
  <c r="CR338" i="2"/>
  <c r="CO403" i="2"/>
  <c r="CP403" i="2"/>
  <c r="CQ403" i="2"/>
  <c r="CR403" i="2"/>
  <c r="CO404" i="2"/>
  <c r="CP404" i="2"/>
  <c r="CQ404" i="2"/>
  <c r="CR404" i="2"/>
  <c r="CO405" i="2"/>
  <c r="CP405" i="2"/>
  <c r="CQ405" i="2"/>
  <c r="CR405" i="2"/>
  <c r="CO406" i="2"/>
  <c r="CP406" i="2"/>
  <c r="CQ406" i="2"/>
  <c r="CR406" i="2"/>
  <c r="CO407" i="2"/>
  <c r="CP407" i="2"/>
  <c r="CQ407" i="2"/>
  <c r="CR407" i="2"/>
  <c r="CO408" i="2"/>
  <c r="CP408" i="2"/>
  <c r="CQ408" i="2"/>
  <c r="CR408" i="2"/>
  <c r="CO409" i="2"/>
  <c r="CP409" i="2"/>
  <c r="CQ409" i="2"/>
  <c r="CR409" i="2"/>
  <c r="CO411" i="2"/>
  <c r="CP411" i="2"/>
  <c r="CQ411" i="2"/>
  <c r="CR411" i="2"/>
  <c r="CO412" i="2"/>
  <c r="CP412" i="2"/>
  <c r="CQ412" i="2"/>
  <c r="CR412" i="2"/>
  <c r="CO413" i="2"/>
  <c r="CP413" i="2"/>
  <c r="CQ413" i="2"/>
  <c r="CR413" i="2"/>
  <c r="CO419" i="2"/>
  <c r="CP419" i="2"/>
  <c r="CQ419" i="2"/>
  <c r="CR419" i="2"/>
  <c r="CO420" i="2"/>
  <c r="CP420" i="2"/>
  <c r="CQ420" i="2"/>
  <c r="CR420" i="2"/>
  <c r="CO421" i="2"/>
  <c r="CP421" i="2"/>
  <c r="CQ421" i="2"/>
  <c r="CR421" i="2"/>
  <c r="CO422" i="2"/>
  <c r="CP422" i="2"/>
  <c r="CQ422" i="2"/>
  <c r="CR422" i="2"/>
  <c r="CO423" i="2"/>
  <c r="CP423" i="2"/>
  <c r="CQ423" i="2"/>
  <c r="CR423" i="2"/>
  <c r="CO424" i="2"/>
  <c r="CP424" i="2"/>
  <c r="CQ424" i="2"/>
  <c r="CR424" i="2"/>
  <c r="CO425" i="2"/>
  <c r="CP425" i="2"/>
  <c r="CQ425" i="2"/>
  <c r="CR425" i="2"/>
  <c r="CO426" i="2"/>
  <c r="CP426" i="2"/>
  <c r="CQ426" i="2"/>
  <c r="CR426" i="2"/>
  <c r="CO427" i="2"/>
  <c r="CP427" i="2"/>
  <c r="CQ427" i="2"/>
  <c r="CR427" i="2"/>
  <c r="CO428" i="2"/>
  <c r="CP428" i="2"/>
  <c r="CQ428" i="2"/>
  <c r="CR428" i="2"/>
  <c r="CO429" i="2"/>
  <c r="CP429" i="2"/>
  <c r="CQ429" i="2"/>
  <c r="CR429" i="2"/>
  <c r="CO430" i="2"/>
  <c r="CP430" i="2"/>
  <c r="CQ430" i="2"/>
  <c r="CR430" i="2"/>
  <c r="CO431" i="2"/>
  <c r="CP431" i="2"/>
  <c r="CQ431" i="2"/>
  <c r="CR431" i="2"/>
  <c r="CO432" i="2"/>
  <c r="CP432" i="2"/>
  <c r="CQ432" i="2"/>
  <c r="CR432" i="2"/>
  <c r="CO433" i="2"/>
  <c r="CP433" i="2"/>
  <c r="CQ433" i="2"/>
  <c r="CR433" i="2"/>
  <c r="CO434" i="2"/>
  <c r="CP434" i="2"/>
  <c r="CQ434" i="2"/>
  <c r="CR434" i="2"/>
  <c r="CO435" i="2"/>
  <c r="CP435" i="2"/>
  <c r="CQ435" i="2"/>
  <c r="CR435" i="2"/>
  <c r="CO436" i="2"/>
  <c r="CP436" i="2"/>
  <c r="CQ436" i="2"/>
  <c r="CR436" i="2"/>
  <c r="CO437" i="2"/>
  <c r="CP437" i="2"/>
  <c r="CQ437" i="2"/>
  <c r="CR437" i="2"/>
  <c r="CO438" i="2"/>
  <c r="CP438" i="2"/>
  <c r="CQ438" i="2"/>
  <c r="CR438" i="2"/>
  <c r="CO439" i="2"/>
  <c r="CP439" i="2"/>
  <c r="CQ439" i="2"/>
  <c r="CR439" i="2"/>
  <c r="CO442" i="2"/>
  <c r="CP442" i="2"/>
  <c r="CQ442" i="2"/>
  <c r="CR442" i="2"/>
  <c r="F17" i="5"/>
  <c r="E17" i="5"/>
  <c r="D17" i="5"/>
  <c r="M16" i="5"/>
  <c r="N16" i="5" s="1"/>
  <c r="L13" i="5"/>
  <c r="K12" i="5"/>
  <c r="O11" i="5"/>
  <c r="O10" i="5"/>
  <c r="O9" i="5"/>
  <c r="O7" i="5"/>
  <c r="O6" i="5"/>
  <c r="C10" i="6" l="1"/>
  <c r="C21" i="6"/>
  <c r="CS424" i="2"/>
  <c r="CT424" i="2" s="1"/>
  <c r="CS437" i="2"/>
  <c r="CT437" i="2" s="1"/>
  <c r="CS320" i="2"/>
  <c r="CT320" i="2" s="1"/>
  <c r="CS406" i="2"/>
  <c r="CT406" i="2" s="1"/>
  <c r="CS293" i="2"/>
  <c r="CT293" i="2" s="1"/>
  <c r="CS434" i="2"/>
  <c r="CT434" i="2" s="1"/>
  <c r="CS413" i="2"/>
  <c r="CT413" i="2" s="1"/>
  <c r="CS331" i="2"/>
  <c r="CT331" i="2" s="1"/>
  <c r="CS420" i="2"/>
  <c r="CT420" i="2" s="1"/>
  <c r="CS338" i="2"/>
  <c r="CT338" i="2" s="1"/>
  <c r="CS412" i="2"/>
  <c r="CT412" i="2" s="1"/>
  <c r="CS425" i="2"/>
  <c r="CT425" i="2" s="1"/>
  <c r="CS292" i="2"/>
  <c r="CT292" i="2" s="1"/>
  <c r="CS428" i="2"/>
  <c r="CT428" i="2" s="1"/>
  <c r="CS422" i="2"/>
  <c r="CT422" i="2" s="1"/>
  <c r="CS404" i="2"/>
  <c r="CT404" i="2" s="1"/>
  <c r="CS298" i="2"/>
  <c r="CT298" i="2" s="1"/>
  <c r="CS438" i="2"/>
  <c r="CT438" i="2" s="1"/>
  <c r="CS432" i="2"/>
  <c r="CT432" i="2" s="1"/>
  <c r="CS429" i="2"/>
  <c r="CT429" i="2" s="1"/>
  <c r="CS408" i="2"/>
  <c r="CT408" i="2" s="1"/>
  <c r="CS436" i="2"/>
  <c r="CT436" i="2" s="1"/>
  <c r="CS430" i="2"/>
  <c r="CT430" i="2" s="1"/>
  <c r="CS427" i="2"/>
  <c r="CT427" i="2" s="1"/>
  <c r="CS297" i="2"/>
  <c r="CT297" i="2" s="1"/>
  <c r="CS403" i="2"/>
  <c r="CT403" i="2" s="1"/>
  <c r="CS332" i="2"/>
  <c r="CT332" i="2" s="1"/>
  <c r="CS329" i="2"/>
  <c r="CT329" i="2" s="1"/>
  <c r="CS322" i="2"/>
  <c r="CT322" i="2" s="1"/>
  <c r="CS330" i="2"/>
  <c r="CT330" i="2" s="1"/>
  <c r="CS290" i="2"/>
  <c r="CS405" i="2"/>
  <c r="CT405" i="2" s="1"/>
  <c r="CS426" i="2"/>
  <c r="CT426" i="2" s="1"/>
  <c r="CS442" i="2"/>
  <c r="CT442" i="2" s="1"/>
  <c r="CS431" i="2"/>
  <c r="CT431" i="2" s="1"/>
  <c r="CS407" i="2"/>
  <c r="CT407" i="2" s="1"/>
  <c r="CS433" i="2"/>
  <c r="CT433" i="2" s="1"/>
  <c r="CS409" i="2"/>
  <c r="CT409" i="2" s="1"/>
  <c r="CS435" i="2"/>
  <c r="CT435" i="2" s="1"/>
  <c r="CS411" i="2"/>
  <c r="CT411" i="2" s="1"/>
  <c r="CS439" i="2"/>
  <c r="CT439" i="2" s="1"/>
  <c r="CS319" i="2"/>
  <c r="CT319" i="2" s="1"/>
  <c r="CS321" i="2"/>
  <c r="CT321" i="2" s="1"/>
  <c r="CS419" i="2"/>
  <c r="CT419" i="2" s="1"/>
  <c r="CS421" i="2"/>
  <c r="CT421" i="2" s="1"/>
  <c r="CS423" i="2"/>
  <c r="CT423" i="2" s="1"/>
  <c r="CS26" i="2"/>
  <c r="CT26" i="2" s="1"/>
  <c r="K30" i="2"/>
  <c r="K28" i="2"/>
  <c r="AS578" i="2" l="1"/>
  <c r="AO578" i="2"/>
  <c r="AK578" i="2"/>
  <c r="CE23" i="2"/>
  <c r="CE22" i="2"/>
  <c r="CE21" i="2"/>
  <c r="CD23" i="2"/>
  <c r="CD22" i="2"/>
  <c r="CD21" i="2"/>
  <c r="CL405" i="2"/>
  <c r="CQ22" i="2" l="1"/>
  <c r="CO22" i="2"/>
  <c r="CO23" i="2"/>
  <c r="CQ23" i="2"/>
  <c r="CO21" i="2"/>
  <c r="CQ21" i="2"/>
  <c r="CB28" i="2"/>
  <c r="CA28" i="2"/>
  <c r="BZ28" i="2"/>
  <c r="BX28" i="2"/>
  <c r="BW28" i="2"/>
  <c r="BV28" i="2"/>
  <c r="BT28" i="2"/>
  <c r="BS28" i="2"/>
  <c r="BR28" i="2"/>
  <c r="BP28" i="2"/>
  <c r="BO28" i="2"/>
  <c r="BN28" i="2"/>
  <c r="BL28" i="2"/>
  <c r="BK28" i="2"/>
  <c r="BJ28" i="2"/>
  <c r="BH28" i="2"/>
  <c r="BG28" i="2"/>
  <c r="BF28" i="2"/>
  <c r="BD28" i="2"/>
  <c r="BC28" i="2"/>
  <c r="BB28" i="2"/>
  <c r="AZ28" i="2"/>
  <c r="AY28" i="2"/>
  <c r="AX28" i="2"/>
  <c r="AV28" i="2"/>
  <c r="AU28" i="2"/>
  <c r="AT28" i="2"/>
  <c r="AR28" i="2"/>
  <c r="AQ28" i="2"/>
  <c r="AP28" i="2"/>
  <c r="AN28" i="2"/>
  <c r="AM28" i="2"/>
  <c r="AL28" i="2"/>
  <c r="AJ28" i="2"/>
  <c r="AI28" i="2"/>
  <c r="AH28" i="2"/>
  <c r="CB49" i="2"/>
  <c r="CA49" i="2"/>
  <c r="BZ49" i="2"/>
  <c r="BX49" i="2"/>
  <c r="BW49" i="2"/>
  <c r="BV49" i="2"/>
  <c r="BT49" i="2"/>
  <c r="BS49" i="2"/>
  <c r="BR49" i="2"/>
  <c r="BP49" i="2"/>
  <c r="BO49" i="2"/>
  <c r="BN49" i="2"/>
  <c r="BL49" i="2"/>
  <c r="BK49" i="2"/>
  <c r="BJ49" i="2"/>
  <c r="BH49" i="2"/>
  <c r="BG49" i="2"/>
  <c r="BF49" i="2"/>
  <c r="BD49" i="2"/>
  <c r="BC49" i="2"/>
  <c r="BB49" i="2"/>
  <c r="AZ49" i="2"/>
  <c r="AY49" i="2"/>
  <c r="AX49" i="2"/>
  <c r="AV49" i="2"/>
  <c r="AU49" i="2"/>
  <c r="AT49" i="2"/>
  <c r="AR49" i="2"/>
  <c r="AQ49" i="2"/>
  <c r="AP49" i="2"/>
  <c r="AN49" i="2"/>
  <c r="AM49" i="2"/>
  <c r="AL49" i="2"/>
  <c r="AJ49" i="2"/>
  <c r="AI49" i="2"/>
  <c r="AH49" i="2"/>
  <c r="CB61" i="2"/>
  <c r="CA61" i="2"/>
  <c r="BZ61" i="2"/>
  <c r="BX61" i="2"/>
  <c r="BW61" i="2"/>
  <c r="BV61" i="2"/>
  <c r="BT61" i="2"/>
  <c r="BS61" i="2"/>
  <c r="BR61" i="2"/>
  <c r="BP61" i="2"/>
  <c r="BO61" i="2"/>
  <c r="BN61" i="2"/>
  <c r="BL61" i="2"/>
  <c r="BK61" i="2"/>
  <c r="BJ61" i="2"/>
  <c r="BH61" i="2"/>
  <c r="BG61" i="2"/>
  <c r="BF61" i="2"/>
  <c r="BD61" i="2"/>
  <c r="BC61" i="2"/>
  <c r="BB61" i="2"/>
  <c r="AZ61" i="2"/>
  <c r="AY61" i="2"/>
  <c r="AX61" i="2"/>
  <c r="AV61" i="2"/>
  <c r="AU61" i="2"/>
  <c r="AT61" i="2"/>
  <c r="AR61" i="2"/>
  <c r="AQ61" i="2"/>
  <c r="AP61" i="2"/>
  <c r="AN61" i="2"/>
  <c r="AM61" i="2"/>
  <c r="AL61" i="2"/>
  <c r="AJ61" i="2"/>
  <c r="AI61" i="2"/>
  <c r="AH61" i="2"/>
  <c r="CB64" i="2"/>
  <c r="CA64" i="2"/>
  <c r="BZ64" i="2"/>
  <c r="BX64" i="2"/>
  <c r="BW64" i="2"/>
  <c r="BV64" i="2"/>
  <c r="BT64" i="2"/>
  <c r="BS64" i="2"/>
  <c r="BR64" i="2"/>
  <c r="BP64" i="2"/>
  <c r="BO64" i="2"/>
  <c r="BN64" i="2"/>
  <c r="BL64" i="2"/>
  <c r="BK64" i="2"/>
  <c r="BJ64" i="2"/>
  <c r="BH64" i="2"/>
  <c r="BG64" i="2"/>
  <c r="BF64" i="2"/>
  <c r="BD64" i="2"/>
  <c r="BC64" i="2"/>
  <c r="BB64" i="2"/>
  <c r="AZ64" i="2"/>
  <c r="AY64" i="2"/>
  <c r="AX64" i="2"/>
  <c r="AV64" i="2"/>
  <c r="AU64" i="2"/>
  <c r="AT64" i="2"/>
  <c r="AR64" i="2"/>
  <c r="AQ64" i="2"/>
  <c r="AP64" i="2"/>
  <c r="AN64" i="2"/>
  <c r="AM64" i="2"/>
  <c r="AL64" i="2"/>
  <c r="AJ64" i="2"/>
  <c r="AI64" i="2"/>
  <c r="AH64" i="2"/>
  <c r="AN68" i="2"/>
  <c r="AM68" i="2"/>
  <c r="AL68" i="2"/>
  <c r="AJ68" i="2"/>
  <c r="AI68" i="2"/>
  <c r="AH68" i="2"/>
  <c r="CB68" i="2"/>
  <c r="CA68" i="2"/>
  <c r="BZ68" i="2"/>
  <c r="BX68" i="2"/>
  <c r="BW68" i="2"/>
  <c r="BV68" i="2"/>
  <c r="BT68" i="2"/>
  <c r="BS68" i="2"/>
  <c r="BR68" i="2"/>
  <c r="BP68" i="2"/>
  <c r="BO68" i="2"/>
  <c r="BN68" i="2"/>
  <c r="BL68" i="2"/>
  <c r="BK68" i="2"/>
  <c r="BJ68" i="2"/>
  <c r="BH68" i="2"/>
  <c r="BG68" i="2"/>
  <c r="BF68" i="2"/>
  <c r="BD68" i="2"/>
  <c r="BC68" i="2"/>
  <c r="BB68" i="2"/>
  <c r="AZ68" i="2"/>
  <c r="AY68" i="2"/>
  <c r="AX68" i="2"/>
  <c r="AV68" i="2"/>
  <c r="AU68" i="2"/>
  <c r="AT68" i="2"/>
  <c r="AR68" i="2"/>
  <c r="AQ68" i="2"/>
  <c r="AP68" i="2"/>
  <c r="CB415" i="2"/>
  <c r="CA415" i="2"/>
  <c r="BZ415" i="2"/>
  <c r="BX415" i="2"/>
  <c r="BW415" i="2"/>
  <c r="BV415" i="2"/>
  <c r="BT415" i="2"/>
  <c r="BS415" i="2"/>
  <c r="BR415" i="2"/>
  <c r="BP415" i="2"/>
  <c r="BJ415" i="2"/>
  <c r="BK415" i="2"/>
  <c r="BL415" i="2"/>
  <c r="BM416" i="2"/>
  <c r="BM417" i="2"/>
  <c r="BM418" i="2"/>
  <c r="BH415" i="2"/>
  <c r="BD415" i="2"/>
  <c r="BC415" i="2"/>
  <c r="BB415" i="2"/>
  <c r="AZ415" i="2"/>
  <c r="AY415" i="2"/>
  <c r="AX415" i="2"/>
  <c r="AV415" i="2"/>
  <c r="AU415" i="2"/>
  <c r="AT415" i="2"/>
  <c r="AR415" i="2"/>
  <c r="AQ415" i="2"/>
  <c r="AP415" i="2"/>
  <c r="AN415" i="2"/>
  <c r="AM415" i="2"/>
  <c r="AL415" i="2"/>
  <c r="AJ415" i="2"/>
  <c r="AI415" i="2"/>
  <c r="AH415" i="2"/>
  <c r="CC207" i="2"/>
  <c r="CC206" i="2"/>
  <c r="BY207" i="2"/>
  <c r="BY206" i="2"/>
  <c r="BU207" i="2"/>
  <c r="BU206" i="2"/>
  <c r="CC203" i="2"/>
  <c r="CC202" i="2"/>
  <c r="CC201" i="2"/>
  <c r="CC200" i="2"/>
  <c r="CC199" i="2"/>
  <c r="CC198" i="2"/>
  <c r="CC197" i="2"/>
  <c r="BY203" i="2"/>
  <c r="BY202" i="2"/>
  <c r="BY201" i="2"/>
  <c r="BY200" i="2"/>
  <c r="BY199" i="2"/>
  <c r="BY198" i="2"/>
  <c r="BY197" i="2"/>
  <c r="BU203" i="2"/>
  <c r="BU202" i="2"/>
  <c r="BU201" i="2"/>
  <c r="BU200" i="2"/>
  <c r="BU199" i="2"/>
  <c r="BU198" i="2"/>
  <c r="BU197" i="2"/>
  <c r="BQ203" i="2"/>
  <c r="BQ202" i="2"/>
  <c r="BQ201" i="2"/>
  <c r="BQ200" i="2"/>
  <c r="BQ199" i="2"/>
  <c r="BQ198" i="2"/>
  <c r="BQ197" i="2"/>
  <c r="BM198" i="2"/>
  <c r="BM199" i="2"/>
  <c r="BM200" i="2"/>
  <c r="BM201" i="2"/>
  <c r="BM202" i="2"/>
  <c r="BM203" i="2"/>
  <c r="BM197" i="2"/>
  <c r="CC217" i="2"/>
  <c r="CC216" i="2"/>
  <c r="CC215" i="2"/>
  <c r="CC214" i="2"/>
  <c r="CC213" i="2"/>
  <c r="CC212" i="2"/>
  <c r="CC211" i="2"/>
  <c r="BY217" i="2"/>
  <c r="BY216" i="2"/>
  <c r="BY215" i="2"/>
  <c r="BY214" i="2"/>
  <c r="BY213" i="2"/>
  <c r="BY212" i="2"/>
  <c r="BY211" i="2"/>
  <c r="BU217" i="2"/>
  <c r="BU216" i="2"/>
  <c r="BU215" i="2"/>
  <c r="BU214" i="2"/>
  <c r="BU213" i="2"/>
  <c r="BU212" i="2"/>
  <c r="BU211" i="2"/>
  <c r="BQ217" i="2"/>
  <c r="BQ216" i="2"/>
  <c r="BQ215" i="2"/>
  <c r="BQ214" i="2"/>
  <c r="BQ213" i="2"/>
  <c r="BQ212" i="2"/>
  <c r="BQ211" i="2"/>
  <c r="BM212" i="2"/>
  <c r="BM213" i="2"/>
  <c r="BM214" i="2"/>
  <c r="BM215" i="2"/>
  <c r="BM216" i="2"/>
  <c r="BM217" i="2"/>
  <c r="BM211" i="2"/>
  <c r="CC235" i="2"/>
  <c r="CC234" i="2"/>
  <c r="BY235" i="2"/>
  <c r="BY234" i="2"/>
  <c r="BU235" i="2"/>
  <c r="BU234" i="2"/>
  <c r="CC232" i="2"/>
  <c r="BY232" i="2"/>
  <c r="BU232" i="2"/>
  <c r="BQ232" i="2"/>
  <c r="BM232" i="2"/>
  <c r="BI232" i="2"/>
  <c r="BE232" i="2"/>
  <c r="CS22" i="2" l="1"/>
  <c r="CS23" i="2"/>
  <c r="CS21" i="2"/>
  <c r="AS49" i="2"/>
  <c r="BI49" i="2"/>
  <c r="AS28" i="2"/>
  <c r="BI28" i="2"/>
  <c r="AW415" i="2"/>
  <c r="BY28" i="2"/>
  <c r="BA415" i="2"/>
  <c r="BA68" i="2"/>
  <c r="BM49" i="2"/>
  <c r="BM415" i="2"/>
  <c r="BU68" i="2"/>
  <c r="AO68" i="2"/>
  <c r="AO415" i="2"/>
  <c r="BA61" i="2"/>
  <c r="BQ49" i="2"/>
  <c r="AS415" i="2"/>
  <c r="BU61" i="2"/>
  <c r="AO49" i="2"/>
  <c r="BE49" i="2"/>
  <c r="BU49" i="2"/>
  <c r="AO28" i="2"/>
  <c r="BE28" i="2"/>
  <c r="BU28" i="2"/>
  <c r="BQ61" i="2"/>
  <c r="BU415" i="2"/>
  <c r="AW68" i="2"/>
  <c r="BM68" i="2"/>
  <c r="CC68" i="2"/>
  <c r="AO64" i="2"/>
  <c r="BE64" i="2"/>
  <c r="BU64" i="2"/>
  <c r="AO61" i="2"/>
  <c r="BA28" i="2"/>
  <c r="BQ28" i="2"/>
  <c r="BA49" i="2"/>
  <c r="BY68" i="2"/>
  <c r="BY415" i="2"/>
  <c r="BQ68" i="2"/>
  <c r="AK68" i="2"/>
  <c r="AS64" i="2"/>
  <c r="BI64" i="2"/>
  <c r="BY64" i="2"/>
  <c r="AS61" i="2"/>
  <c r="BE61" i="2"/>
  <c r="BY61" i="2"/>
  <c r="CC415" i="2"/>
  <c r="BE68" i="2"/>
  <c r="AW64" i="2"/>
  <c r="BM64" i="2"/>
  <c r="CC64" i="2"/>
  <c r="AW61" i="2"/>
  <c r="BI61" i="2"/>
  <c r="BY49" i="2"/>
  <c r="BM61" i="2"/>
  <c r="CC61" i="2"/>
  <c r="AW49" i="2"/>
  <c r="CC49" i="2"/>
  <c r="AW28" i="2"/>
  <c r="BM28" i="2"/>
  <c r="CC28" i="2"/>
  <c r="BE415" i="2"/>
  <c r="BI68" i="2"/>
  <c r="BA64" i="2"/>
  <c r="BQ64" i="2"/>
  <c r="CC277" i="2"/>
  <c r="CC276" i="2"/>
  <c r="BY277" i="2"/>
  <c r="BY276" i="2"/>
  <c r="BU277" i="2"/>
  <c r="BU276" i="2"/>
  <c r="CC274" i="2"/>
  <c r="BY274" i="2"/>
  <c r="BU274" i="2"/>
  <c r="CC273" i="2"/>
  <c r="CC272" i="2"/>
  <c r="CC271" i="2"/>
  <c r="CC270" i="2"/>
  <c r="CC269" i="2"/>
  <c r="CC268" i="2"/>
  <c r="CC267" i="2"/>
  <c r="BY273" i="2"/>
  <c r="BY272" i="2"/>
  <c r="BY271" i="2"/>
  <c r="BY270" i="2"/>
  <c r="BY269" i="2"/>
  <c r="BY268" i="2"/>
  <c r="BY267" i="2"/>
  <c r="BU273" i="2"/>
  <c r="BU272" i="2"/>
  <c r="BU271" i="2"/>
  <c r="BU270" i="2"/>
  <c r="BU269" i="2"/>
  <c r="BU268" i="2"/>
  <c r="BU267" i="2"/>
  <c r="BQ273" i="2"/>
  <c r="BQ272" i="2"/>
  <c r="BQ271" i="2"/>
  <c r="BQ270" i="2"/>
  <c r="BQ269" i="2"/>
  <c r="BQ268" i="2"/>
  <c r="BQ267" i="2"/>
  <c r="BM268" i="2"/>
  <c r="BM269" i="2"/>
  <c r="BM270" i="2"/>
  <c r="BM271" i="2"/>
  <c r="BM272" i="2"/>
  <c r="BM273" i="2"/>
  <c r="BM267" i="2"/>
  <c r="CC263" i="2"/>
  <c r="CC262" i="2"/>
  <c r="BY263" i="2"/>
  <c r="BY262" i="2"/>
  <c r="BU263" i="2"/>
  <c r="BU262" i="2"/>
  <c r="CC260" i="2"/>
  <c r="BY260" i="2"/>
  <c r="BU260" i="2"/>
  <c r="BM260" i="2"/>
  <c r="BI260" i="2"/>
  <c r="BE260" i="2"/>
  <c r="CC259" i="2"/>
  <c r="CC258" i="2"/>
  <c r="CC257" i="2"/>
  <c r="CC256" i="2"/>
  <c r="CC255" i="2"/>
  <c r="CC254" i="2"/>
  <c r="CC253" i="2"/>
  <c r="BY259" i="2"/>
  <c r="BY258" i="2"/>
  <c r="BY257" i="2"/>
  <c r="BY256" i="2"/>
  <c r="BY255" i="2"/>
  <c r="BY254" i="2"/>
  <c r="BY253" i="2"/>
  <c r="BQ259" i="2"/>
  <c r="BQ258" i="2"/>
  <c r="BQ257" i="2"/>
  <c r="BQ256" i="2"/>
  <c r="BQ255" i="2"/>
  <c r="BQ254" i="2"/>
  <c r="BQ253" i="2"/>
  <c r="BM256" i="2"/>
  <c r="BM257" i="2"/>
  <c r="BM258" i="2"/>
  <c r="BM259" i="2"/>
  <c r="BM254" i="2"/>
  <c r="BM255" i="2"/>
  <c r="BM253" i="2"/>
  <c r="CC249" i="2"/>
  <c r="CC248" i="2"/>
  <c r="BY249" i="2"/>
  <c r="BY248" i="2"/>
  <c r="BU249" i="2"/>
  <c r="BU248" i="2"/>
  <c r="CC246" i="2"/>
  <c r="BY246" i="2"/>
  <c r="BU246" i="2"/>
  <c r="CC243" i="2"/>
  <c r="CC244" i="2"/>
  <c r="CC245" i="2"/>
  <c r="CC242" i="2"/>
  <c r="BY240" i="2"/>
  <c r="BY241" i="2"/>
  <c r="BY239" i="2"/>
  <c r="BQ243" i="2"/>
  <c r="BQ244" i="2"/>
  <c r="BQ245" i="2"/>
  <c r="BQ242" i="2"/>
  <c r="BM240" i="2"/>
  <c r="BM241" i="2"/>
  <c r="BM239" i="2"/>
  <c r="CC229" i="2"/>
  <c r="CC230" i="2"/>
  <c r="CC231" i="2"/>
  <c r="CC228" i="2"/>
  <c r="BY226" i="2"/>
  <c r="BY227" i="2"/>
  <c r="BY225" i="2"/>
  <c r="BQ229" i="2"/>
  <c r="BQ230" i="2"/>
  <c r="BQ231" i="2"/>
  <c r="BQ228" i="2"/>
  <c r="CC221" i="2"/>
  <c r="CC220" i="2"/>
  <c r="BY221" i="2"/>
  <c r="BY220" i="2"/>
  <c r="BU221" i="2"/>
  <c r="BU220" i="2"/>
  <c r="BM218" i="2"/>
  <c r="BI218" i="2"/>
  <c r="BE218" i="2"/>
  <c r="BT219" i="2" l="1"/>
  <c r="BS219" i="2"/>
  <c r="BR219" i="2"/>
  <c r="CC218" i="2"/>
  <c r="BY218" i="2"/>
  <c r="BU218" i="2"/>
  <c r="CC204" i="2"/>
  <c r="BZ205" i="2"/>
  <c r="BY204" i="2"/>
  <c r="BU204" i="2"/>
  <c r="BU219" i="2" l="1"/>
  <c r="K569" i="2"/>
  <c r="K573" i="2"/>
  <c r="CM442" i="2" l="1"/>
  <c r="CL442" i="2"/>
  <c r="CK442" i="2"/>
  <c r="CJ442" i="2"/>
  <c r="CL437" i="2"/>
  <c r="CL435" i="2"/>
  <c r="CL429" i="2"/>
  <c r="CL427" i="2"/>
  <c r="CL425" i="2"/>
  <c r="K536" i="2"/>
  <c r="K524" i="2"/>
  <c r="K521" i="2"/>
  <c r="K511" i="2"/>
  <c r="K481" i="2"/>
  <c r="J465" i="2"/>
  <c r="H465" i="2"/>
  <c r="K466" i="2"/>
  <c r="K472" i="2"/>
  <c r="K477" i="2"/>
  <c r="J448" i="2"/>
  <c r="H448" i="2"/>
  <c r="K463" i="2"/>
  <c r="K460" i="2"/>
  <c r="K454" i="2"/>
  <c r="K449" i="2"/>
  <c r="I414" i="2"/>
  <c r="H414" i="2"/>
  <c r="K441" i="2"/>
  <c r="K440" i="2"/>
  <c r="K439" i="2"/>
  <c r="K438" i="2"/>
  <c r="I437" i="2"/>
  <c r="CK437" i="2" s="1"/>
  <c r="H437" i="2"/>
  <c r="CJ437" i="2" s="1"/>
  <c r="K436" i="2"/>
  <c r="K435" i="2" s="1"/>
  <c r="CM435" i="2" s="1"/>
  <c r="I435" i="2"/>
  <c r="CK435" i="2" s="1"/>
  <c r="H435" i="2"/>
  <c r="CJ435" i="2" s="1"/>
  <c r="K434" i="2"/>
  <c r="K433" i="2"/>
  <c r="K432" i="2"/>
  <c r="I431" i="2"/>
  <c r="CK431" i="2" s="1"/>
  <c r="J431" i="2"/>
  <c r="CL431" i="2" s="1"/>
  <c r="H431" i="2"/>
  <c r="CJ431" i="2" s="1"/>
  <c r="I429" i="2"/>
  <c r="CK429" i="2" s="1"/>
  <c r="H429" i="2"/>
  <c r="CJ429" i="2" s="1"/>
  <c r="K430" i="2"/>
  <c r="K429" i="2" s="1"/>
  <c r="CM429" i="2" s="1"/>
  <c r="I427" i="2"/>
  <c r="CK427" i="2" s="1"/>
  <c r="H427" i="2"/>
  <c r="CJ427" i="2" s="1"/>
  <c r="K428" i="2"/>
  <c r="K427" i="2" s="1"/>
  <c r="CM427" i="2" s="1"/>
  <c r="I425" i="2"/>
  <c r="CK425" i="2" s="1"/>
  <c r="H425" i="2"/>
  <c r="CJ425" i="2" s="1"/>
  <c r="K426" i="2"/>
  <c r="K425" i="2" s="1"/>
  <c r="CM425" i="2" s="1"/>
  <c r="J419" i="2"/>
  <c r="CL419" i="2" s="1"/>
  <c r="I419" i="2"/>
  <c r="CK419" i="2" s="1"/>
  <c r="H419" i="2"/>
  <c r="CJ419" i="2" s="1"/>
  <c r="K424" i="2"/>
  <c r="K423" i="2"/>
  <c r="K422" i="2"/>
  <c r="K421" i="2"/>
  <c r="K420" i="2"/>
  <c r="K415" i="2"/>
  <c r="K413" i="2"/>
  <c r="K412" i="2"/>
  <c r="K411" i="2"/>
  <c r="I410" i="2"/>
  <c r="H410" i="2"/>
  <c r="E410" i="2"/>
  <c r="D410" i="2"/>
  <c r="G413" i="2"/>
  <c r="G412" i="2"/>
  <c r="G411" i="2"/>
  <c r="CG410" i="2"/>
  <c r="CF410" i="2"/>
  <c r="CE410" i="2"/>
  <c r="CD410" i="2"/>
  <c r="CC410" i="2"/>
  <c r="CB410" i="2"/>
  <c r="CA410" i="2"/>
  <c r="BZ410" i="2"/>
  <c r="BY410" i="2"/>
  <c r="BX410" i="2"/>
  <c r="BW410" i="2"/>
  <c r="BV410" i="2"/>
  <c r="BU410" i="2"/>
  <c r="BT410" i="2"/>
  <c r="BS410" i="2"/>
  <c r="BR410" i="2"/>
  <c r="BQ410" i="2"/>
  <c r="BP410" i="2"/>
  <c r="BO410" i="2"/>
  <c r="BN410" i="2"/>
  <c r="BM410" i="2"/>
  <c r="BL410" i="2"/>
  <c r="BK410" i="2"/>
  <c r="BJ410" i="2"/>
  <c r="BI410" i="2"/>
  <c r="BH410" i="2"/>
  <c r="BG410" i="2"/>
  <c r="BF410" i="2"/>
  <c r="BE410" i="2"/>
  <c r="BD410" i="2"/>
  <c r="BC410" i="2"/>
  <c r="BB410" i="2"/>
  <c r="BA410" i="2"/>
  <c r="AZ410" i="2"/>
  <c r="AY410" i="2"/>
  <c r="AX410" i="2"/>
  <c r="AW410" i="2"/>
  <c r="AV410" i="2"/>
  <c r="AU410" i="2"/>
  <c r="AT410" i="2"/>
  <c r="AS410" i="2"/>
  <c r="AR410" i="2"/>
  <c r="AQ410" i="2"/>
  <c r="AP410" i="2"/>
  <c r="AO410" i="2"/>
  <c r="AN410" i="2"/>
  <c r="AM410" i="2"/>
  <c r="AL410" i="2"/>
  <c r="AK410" i="2"/>
  <c r="AJ410" i="2"/>
  <c r="AI410" i="2"/>
  <c r="AH410" i="2"/>
  <c r="AG410" i="2"/>
  <c r="AF410" i="2"/>
  <c r="AE410" i="2"/>
  <c r="AD410" i="2"/>
  <c r="AC410" i="2"/>
  <c r="AB410" i="2"/>
  <c r="AA410" i="2"/>
  <c r="Z410" i="2"/>
  <c r="Y410" i="2"/>
  <c r="X410" i="2"/>
  <c r="W410" i="2"/>
  <c r="V410" i="2"/>
  <c r="U410" i="2"/>
  <c r="T410" i="2"/>
  <c r="S410" i="2"/>
  <c r="R410" i="2"/>
  <c r="Q410" i="2"/>
  <c r="P410" i="2"/>
  <c r="O410" i="2"/>
  <c r="N410" i="2"/>
  <c r="M410" i="2"/>
  <c r="L410" i="2"/>
  <c r="J410" i="2"/>
  <c r="F410" i="2"/>
  <c r="K409" i="2"/>
  <c r="K408" i="2"/>
  <c r="K407" i="2"/>
  <c r="K406" i="2"/>
  <c r="I405" i="2"/>
  <c r="CK405" i="2" s="1"/>
  <c r="H405" i="2"/>
  <c r="CJ405" i="2" s="1"/>
  <c r="K404" i="2"/>
  <c r="K403" i="2"/>
  <c r="I402" i="2"/>
  <c r="H402" i="2"/>
  <c r="K208" i="2"/>
  <c r="K176" i="2"/>
  <c r="K157" i="2"/>
  <c r="K138" i="2"/>
  <c r="K119" i="2"/>
  <c r="K100" i="2"/>
  <c r="K81" i="2"/>
  <c r="K76" i="2"/>
  <c r="CP410" i="2" l="1"/>
  <c r="CR410" i="2"/>
  <c r="CQ410" i="2"/>
  <c r="CO410" i="2"/>
  <c r="CL410" i="2"/>
  <c r="K414" i="2"/>
  <c r="CK410" i="2"/>
  <c r="CJ410" i="2"/>
  <c r="H397" i="2"/>
  <c r="I397" i="2"/>
  <c r="K448" i="2"/>
  <c r="K465" i="2"/>
  <c r="K437" i="2"/>
  <c r="CM437" i="2" s="1"/>
  <c r="K431" i="2"/>
  <c r="CM431" i="2" s="1"/>
  <c r="K419" i="2"/>
  <c r="CM419" i="2" s="1"/>
  <c r="K410" i="2"/>
  <c r="CM410" i="2" s="1"/>
  <c r="K402" i="2"/>
  <c r="K405" i="2"/>
  <c r="CM405" i="2" s="1"/>
  <c r="G410" i="2"/>
  <c r="CS410" i="2" l="1"/>
  <c r="CT410" i="2" s="1"/>
  <c r="K397" i="2"/>
  <c r="G47" i="1" l="1"/>
  <c r="F47" i="1"/>
  <c r="E47" i="1"/>
  <c r="D47" i="1"/>
  <c r="E43" i="1"/>
  <c r="F43" i="1"/>
  <c r="G43" i="1"/>
  <c r="E44" i="1"/>
  <c r="F44" i="1"/>
  <c r="G44" i="1"/>
  <c r="E45" i="1"/>
  <c r="F45" i="1"/>
  <c r="G45" i="1"/>
  <c r="E46" i="1"/>
  <c r="F46" i="1"/>
  <c r="G46" i="1"/>
  <c r="E48" i="1"/>
  <c r="F48" i="1"/>
  <c r="G48" i="1"/>
  <c r="D48" i="1"/>
  <c r="D46" i="1"/>
  <c r="D45" i="1"/>
  <c r="D44" i="1"/>
  <c r="D43" i="1"/>
  <c r="E25" i="1"/>
  <c r="F25" i="1"/>
  <c r="G25" i="1"/>
  <c r="E26" i="1"/>
  <c r="F26" i="1"/>
  <c r="G26" i="1"/>
  <c r="E27" i="1"/>
  <c r="F27" i="1"/>
  <c r="G27" i="1"/>
  <c r="E28" i="1"/>
  <c r="F28" i="1"/>
  <c r="G28" i="1"/>
  <c r="E29" i="1"/>
  <c r="F29" i="1"/>
  <c r="G29" i="1"/>
  <c r="E30" i="1"/>
  <c r="F30" i="1"/>
  <c r="G30" i="1"/>
  <c r="E35" i="1"/>
  <c r="F35" i="1"/>
  <c r="G35" i="1"/>
  <c r="H35" i="1"/>
  <c r="I35" i="1"/>
  <c r="J35" i="1"/>
  <c r="K35" i="1"/>
  <c r="L35" i="1"/>
  <c r="M35" i="1"/>
  <c r="N35" i="1"/>
  <c r="O35" i="1"/>
  <c r="D35" i="1"/>
  <c r="D30" i="1"/>
  <c r="D29" i="1"/>
  <c r="D28" i="1"/>
  <c r="D27" i="1"/>
  <c r="D26" i="1"/>
  <c r="D25" i="1"/>
  <c r="E6" i="1"/>
  <c r="F6" i="1"/>
  <c r="G6" i="1"/>
  <c r="E7" i="1"/>
  <c r="F7" i="1"/>
  <c r="G7" i="1"/>
  <c r="E8" i="1"/>
  <c r="F8" i="1"/>
  <c r="G8" i="1"/>
  <c r="E9" i="1"/>
  <c r="F9" i="1"/>
  <c r="G9" i="1"/>
  <c r="E10" i="1"/>
  <c r="F10" i="1"/>
  <c r="G10" i="1"/>
  <c r="E11" i="1"/>
  <c r="F11" i="1"/>
  <c r="G11" i="1"/>
  <c r="E16" i="1"/>
  <c r="F16" i="1"/>
  <c r="G16" i="1"/>
  <c r="H16" i="1"/>
  <c r="I16" i="1"/>
  <c r="J16" i="1"/>
  <c r="K16" i="1"/>
  <c r="L16" i="1"/>
  <c r="M16" i="1"/>
  <c r="N16" i="1"/>
  <c r="O16" i="1"/>
  <c r="D16" i="1"/>
  <c r="D11" i="1"/>
  <c r="D10" i="1"/>
  <c r="D9" i="1"/>
  <c r="D8" i="1"/>
  <c r="D7" i="1"/>
  <c r="D6" i="1"/>
  <c r="P16" i="1" l="1"/>
  <c r="P35" i="1"/>
  <c r="F17" i="4" l="1"/>
  <c r="L6" i="4"/>
  <c r="L7" i="4"/>
  <c r="L9" i="4"/>
  <c r="L10" i="4"/>
  <c r="L11" i="4"/>
  <c r="L16" i="4"/>
  <c r="J16" i="4"/>
  <c r="E17" i="4"/>
  <c r="D17" i="4"/>
  <c r="I13" i="4"/>
  <c r="H12" i="4"/>
  <c r="D18" i="3"/>
  <c r="E18" i="3"/>
  <c r="K16" i="4" l="1"/>
  <c r="C8" i="3" l="1"/>
  <c r="E6" i="3"/>
  <c r="D5" i="3"/>
  <c r="D15" i="3" l="1"/>
  <c r="E16" i="3"/>
  <c r="F8" i="3"/>
  <c r="F18" i="3" s="1"/>
  <c r="C18" i="3"/>
  <c r="CC565" i="2" l="1"/>
  <c r="CC566" i="2"/>
  <c r="CC567" i="2"/>
  <c r="CC570" i="2"/>
  <c r="CC571" i="2"/>
  <c r="CC572" i="2"/>
  <c r="CB573" i="2"/>
  <c r="CA573" i="2"/>
  <c r="BZ573" i="2"/>
  <c r="CB569" i="2"/>
  <c r="CA569" i="2"/>
  <c r="BZ569" i="2"/>
  <c r="CC568" i="2"/>
  <c r="CB564" i="2"/>
  <c r="CA564" i="2"/>
  <c r="BZ564" i="2"/>
  <c r="CC563" i="2"/>
  <c r="CB562" i="2"/>
  <c r="CB561" i="2" s="1"/>
  <c r="CA562" i="2"/>
  <c r="CA561" i="2" s="1"/>
  <c r="BZ562" i="2"/>
  <c r="BZ561" i="2" s="1"/>
  <c r="BX573" i="2"/>
  <c r="BW573" i="2"/>
  <c r="BV573" i="2"/>
  <c r="BY572" i="2"/>
  <c r="BY571" i="2"/>
  <c r="BY570" i="2"/>
  <c r="BX569" i="2"/>
  <c r="BW569" i="2"/>
  <c r="BV569" i="2"/>
  <c r="BY568" i="2"/>
  <c r="BY567" i="2"/>
  <c r="BY566" i="2"/>
  <c r="BY565" i="2"/>
  <c r="BX564" i="2"/>
  <c r="BW564" i="2"/>
  <c r="BV564" i="2"/>
  <c r="BY563" i="2"/>
  <c r="BX562" i="2"/>
  <c r="BX561" i="2" s="1"/>
  <c r="BW562" i="2"/>
  <c r="BW561" i="2" s="1"/>
  <c r="BV562" i="2"/>
  <c r="BV561" i="2" s="1"/>
  <c r="BT573" i="2"/>
  <c r="BS573" i="2"/>
  <c r="BR573" i="2"/>
  <c r="BU572" i="2"/>
  <c r="BU571" i="2"/>
  <c r="BU570" i="2"/>
  <c r="BT569" i="2"/>
  <c r="BS569" i="2"/>
  <c r="BR569" i="2"/>
  <c r="BU568" i="2"/>
  <c r="BU567" i="2"/>
  <c r="BU566" i="2"/>
  <c r="BU565" i="2"/>
  <c r="BT564" i="2"/>
  <c r="BS564" i="2"/>
  <c r="BR564" i="2"/>
  <c r="BU563" i="2"/>
  <c r="BT562" i="2"/>
  <c r="BT561" i="2" s="1"/>
  <c r="BS562" i="2"/>
  <c r="BS561" i="2" s="1"/>
  <c r="BR562" i="2"/>
  <c r="BR561" i="2" s="1"/>
  <c r="BP573" i="2"/>
  <c r="BO573" i="2"/>
  <c r="BN573" i="2"/>
  <c r="BQ572" i="2"/>
  <c r="BQ571" i="2"/>
  <c r="BQ570" i="2"/>
  <c r="BP569" i="2"/>
  <c r="BO569" i="2"/>
  <c r="BN569" i="2"/>
  <c r="BQ568" i="2"/>
  <c r="BQ567" i="2"/>
  <c r="BQ566" i="2"/>
  <c r="BQ565" i="2"/>
  <c r="BP564" i="2"/>
  <c r="BO564" i="2"/>
  <c r="BN564" i="2"/>
  <c r="BQ563" i="2"/>
  <c r="BP562" i="2"/>
  <c r="BP561" i="2" s="1"/>
  <c r="BO562" i="2"/>
  <c r="BN562" i="2"/>
  <c r="BN561" i="2" s="1"/>
  <c r="BL573" i="2"/>
  <c r="BK573" i="2"/>
  <c r="BJ573" i="2"/>
  <c r="BM572" i="2"/>
  <c r="BM571" i="2"/>
  <c r="BM570" i="2"/>
  <c r="BL569" i="2"/>
  <c r="BK569" i="2"/>
  <c r="BJ569" i="2"/>
  <c r="BM568" i="2"/>
  <c r="BK564" i="2"/>
  <c r="BM563" i="2"/>
  <c r="BL562" i="2"/>
  <c r="BK562" i="2"/>
  <c r="BK561" i="2" s="1"/>
  <c r="BJ562" i="2"/>
  <c r="BJ561" i="2" s="1"/>
  <c r="BH573" i="2"/>
  <c r="BG573" i="2"/>
  <c r="BF573" i="2"/>
  <c r="BI572" i="2"/>
  <c r="BI571" i="2"/>
  <c r="BI570" i="2"/>
  <c r="BH569" i="2"/>
  <c r="BG569" i="2"/>
  <c r="BF569" i="2"/>
  <c r="BI568" i="2"/>
  <c r="BI567" i="2"/>
  <c r="BI566" i="2"/>
  <c r="BI565" i="2"/>
  <c r="BH564" i="2"/>
  <c r="BG564" i="2"/>
  <c r="BF564" i="2"/>
  <c r="BI563" i="2"/>
  <c r="BH562" i="2"/>
  <c r="BG562" i="2"/>
  <c r="BG561" i="2" s="1"/>
  <c r="BF562" i="2"/>
  <c r="BF561" i="2" s="1"/>
  <c r="BE567" i="2"/>
  <c r="BE566" i="2"/>
  <c r="BE565" i="2"/>
  <c r="BD564" i="2"/>
  <c r="BC564" i="2"/>
  <c r="BB564" i="2"/>
  <c r="BD562" i="2"/>
  <c r="BC562" i="2"/>
  <c r="BB562" i="2"/>
  <c r="BY550" i="2"/>
  <c r="BY551" i="2"/>
  <c r="BY552" i="2"/>
  <c r="CB543" i="2"/>
  <c r="CB541" i="2" s="1"/>
  <c r="CA543" i="2"/>
  <c r="CA541" i="2" s="1"/>
  <c r="BZ543" i="2"/>
  <c r="BZ541" i="2" s="1"/>
  <c r="CC542" i="2"/>
  <c r="BX543" i="2"/>
  <c r="BX541" i="2" s="1"/>
  <c r="BW543" i="2"/>
  <c r="BW541" i="2" s="1"/>
  <c r="BV543" i="2"/>
  <c r="BV541" i="2" s="1"/>
  <c r="BY542" i="2"/>
  <c r="BT543" i="2"/>
  <c r="BT541" i="2" s="1"/>
  <c r="BS543" i="2"/>
  <c r="BS541" i="2" s="1"/>
  <c r="BR543" i="2"/>
  <c r="BR541" i="2" s="1"/>
  <c r="BU542" i="2"/>
  <c r="BP543" i="2"/>
  <c r="BO543" i="2"/>
  <c r="BO541" i="2" s="1"/>
  <c r="BN543" i="2"/>
  <c r="BN541" i="2" s="1"/>
  <c r="BQ542" i="2"/>
  <c r="BL543" i="2"/>
  <c r="BL541" i="2" s="1"/>
  <c r="BK543" i="2"/>
  <c r="BK541" i="2" s="1"/>
  <c r="BJ543" i="2"/>
  <c r="BJ541" i="2" s="1"/>
  <c r="BM542" i="2"/>
  <c r="BH543" i="2"/>
  <c r="BH541" i="2" s="1"/>
  <c r="BG543" i="2"/>
  <c r="BG541" i="2" s="1"/>
  <c r="BF543" i="2"/>
  <c r="BI542" i="2"/>
  <c r="BD543" i="2"/>
  <c r="BD541" i="2" s="1"/>
  <c r="BC543" i="2"/>
  <c r="BC541" i="2" s="1"/>
  <c r="BB543" i="2"/>
  <c r="BB541" i="2" s="1"/>
  <c r="CB537" i="2"/>
  <c r="CA537" i="2"/>
  <c r="CA536" i="2" s="1"/>
  <c r="BZ537" i="2"/>
  <c r="BZ536" i="2" s="1"/>
  <c r="BX537" i="2"/>
  <c r="BX536" i="2" s="1"/>
  <c r="BW537" i="2"/>
  <c r="BW536" i="2" s="1"/>
  <c r="BV537" i="2"/>
  <c r="BV536" i="2" s="1"/>
  <c r="BT537" i="2"/>
  <c r="BT536" i="2" s="1"/>
  <c r="BS537" i="2"/>
  <c r="BS536" i="2" s="1"/>
  <c r="BR537" i="2"/>
  <c r="BR536" i="2" s="1"/>
  <c r="BP537" i="2"/>
  <c r="BP536" i="2" s="1"/>
  <c r="BO537" i="2"/>
  <c r="BO536" i="2" s="1"/>
  <c r="BN537" i="2"/>
  <c r="BN536" i="2" s="1"/>
  <c r="BL537" i="2"/>
  <c r="BL536" i="2" s="1"/>
  <c r="BK537" i="2"/>
  <c r="BK536" i="2" s="1"/>
  <c r="BJ537" i="2"/>
  <c r="BH537" i="2"/>
  <c r="BH536" i="2" s="1"/>
  <c r="BG537" i="2"/>
  <c r="BG536" i="2" s="1"/>
  <c r="BF537" i="2"/>
  <c r="BF536" i="2" s="1"/>
  <c r="BD537" i="2"/>
  <c r="BD536" i="2" s="1"/>
  <c r="BC537" i="2"/>
  <c r="BC536" i="2" s="1"/>
  <c r="BB537" i="2"/>
  <c r="BB536" i="2" s="1"/>
  <c r="BX511" i="2"/>
  <c r="BW511" i="2"/>
  <c r="BV511" i="2"/>
  <c r="BT511" i="2"/>
  <c r="BS511" i="2"/>
  <c r="BR511" i="2"/>
  <c r="BP511" i="2"/>
  <c r="BO511" i="2"/>
  <c r="BN511" i="2"/>
  <c r="BL511" i="2"/>
  <c r="BK511" i="2"/>
  <c r="BJ511" i="2"/>
  <c r="BH511" i="2"/>
  <c r="BG511" i="2"/>
  <c r="BF511" i="2"/>
  <c r="BD511" i="2"/>
  <c r="BC511" i="2"/>
  <c r="BB511" i="2"/>
  <c r="CB511" i="2"/>
  <c r="CA511" i="2"/>
  <c r="BZ511" i="2"/>
  <c r="CB508" i="2"/>
  <c r="CA508" i="2"/>
  <c r="BZ508" i="2"/>
  <c r="CC507" i="2"/>
  <c r="CB506" i="2"/>
  <c r="CA506" i="2"/>
  <c r="BZ506" i="2"/>
  <c r="CC505" i="2"/>
  <c r="CB504" i="2"/>
  <c r="CA504" i="2"/>
  <c r="BZ504" i="2"/>
  <c r="CC503" i="2"/>
  <c r="CB502" i="2"/>
  <c r="CA502" i="2"/>
  <c r="BZ502" i="2"/>
  <c r="BX508" i="2"/>
  <c r="BW508" i="2"/>
  <c r="BV508" i="2"/>
  <c r="BY507" i="2"/>
  <c r="BX506" i="2"/>
  <c r="BW506" i="2"/>
  <c r="BV506" i="2"/>
  <c r="BY505" i="2"/>
  <c r="BX504" i="2"/>
  <c r="BW504" i="2"/>
  <c r="BV504" i="2"/>
  <c r="BY503" i="2"/>
  <c r="BX502" i="2"/>
  <c r="BW502" i="2"/>
  <c r="BV502" i="2"/>
  <c r="BT508" i="2"/>
  <c r="BS508" i="2"/>
  <c r="BR508" i="2"/>
  <c r="BU507" i="2"/>
  <c r="BT506" i="2"/>
  <c r="BS506" i="2"/>
  <c r="BR506" i="2"/>
  <c r="BU505" i="2"/>
  <c r="BT504" i="2"/>
  <c r="BS504" i="2"/>
  <c r="BR504" i="2"/>
  <c r="BU503" i="2"/>
  <c r="BT502" i="2"/>
  <c r="BS502" i="2"/>
  <c r="BR502" i="2"/>
  <c r="BP508" i="2"/>
  <c r="BO508" i="2"/>
  <c r="BN508" i="2"/>
  <c r="BQ507" i="2"/>
  <c r="BP506" i="2"/>
  <c r="BO506" i="2"/>
  <c r="BN506" i="2"/>
  <c r="BQ505" i="2"/>
  <c r="BP504" i="2"/>
  <c r="BO504" i="2"/>
  <c r="BN504" i="2"/>
  <c r="BQ503" i="2"/>
  <c r="BP502" i="2"/>
  <c r="BO502" i="2"/>
  <c r="BN502" i="2"/>
  <c r="BL508" i="2"/>
  <c r="BK508" i="2"/>
  <c r="BJ508" i="2"/>
  <c r="BM507" i="2"/>
  <c r="BL506" i="2"/>
  <c r="BK506" i="2"/>
  <c r="BJ506" i="2"/>
  <c r="BM505" i="2"/>
  <c r="BL504" i="2"/>
  <c r="BK504" i="2"/>
  <c r="BJ504" i="2"/>
  <c r="BM503" i="2"/>
  <c r="BL502" i="2"/>
  <c r="BK502" i="2"/>
  <c r="BJ502" i="2"/>
  <c r="BH508" i="2"/>
  <c r="BG508" i="2"/>
  <c r="BF508" i="2"/>
  <c r="BI507" i="2"/>
  <c r="BH506" i="2"/>
  <c r="BG506" i="2"/>
  <c r="BF506" i="2"/>
  <c r="BI505" i="2"/>
  <c r="BH504" i="2"/>
  <c r="BG504" i="2"/>
  <c r="BF504" i="2"/>
  <c r="BI503" i="2"/>
  <c r="BH502" i="2"/>
  <c r="BG502" i="2"/>
  <c r="BF502" i="2"/>
  <c r="BD508" i="2"/>
  <c r="BC508" i="2"/>
  <c r="BB508" i="2"/>
  <c r="BD506" i="2"/>
  <c r="BC506" i="2"/>
  <c r="BB506" i="2"/>
  <c r="BD504" i="2"/>
  <c r="BC504" i="2"/>
  <c r="BB504" i="2"/>
  <c r="BD502" i="2"/>
  <c r="BC502" i="2"/>
  <c r="BB502" i="2"/>
  <c r="BX484" i="2"/>
  <c r="BW484" i="2"/>
  <c r="BV484" i="2"/>
  <c r="BT484" i="2"/>
  <c r="BS484" i="2"/>
  <c r="BR484" i="2"/>
  <c r="BP484" i="2"/>
  <c r="BO484" i="2"/>
  <c r="BN484" i="2"/>
  <c r="BL484" i="2"/>
  <c r="BK484" i="2"/>
  <c r="BJ484" i="2"/>
  <c r="BH484" i="2"/>
  <c r="BG484" i="2"/>
  <c r="BF484" i="2"/>
  <c r="CB482" i="2"/>
  <c r="CB481" i="2" s="1"/>
  <c r="CA482" i="2"/>
  <c r="CA481" i="2" s="1"/>
  <c r="BZ482" i="2"/>
  <c r="BX482" i="2"/>
  <c r="BW482" i="2"/>
  <c r="BV482" i="2"/>
  <c r="BT482" i="2"/>
  <c r="BS482" i="2"/>
  <c r="BR482" i="2"/>
  <c r="BP482" i="2"/>
  <c r="BO482" i="2"/>
  <c r="BN482" i="2"/>
  <c r="BL482" i="2"/>
  <c r="BK482" i="2"/>
  <c r="BJ482" i="2"/>
  <c r="BH482" i="2"/>
  <c r="BG482" i="2"/>
  <c r="BF482" i="2"/>
  <c r="BD484" i="2"/>
  <c r="BC484" i="2"/>
  <c r="BB484" i="2"/>
  <c r="BE563" i="2"/>
  <c r="BE560" i="2"/>
  <c r="BE558" i="2"/>
  <c r="BE555" i="2"/>
  <c r="BE552" i="2"/>
  <c r="BE551" i="2"/>
  <c r="BE550" i="2"/>
  <c r="BE542" i="2"/>
  <c r="BE522" i="2"/>
  <c r="BE499" i="2"/>
  <c r="BE498" i="2"/>
  <c r="BE496" i="2"/>
  <c r="BD482" i="2"/>
  <c r="BC482" i="2"/>
  <c r="BB482" i="2"/>
  <c r="CB478" i="2"/>
  <c r="CB477" i="2" s="1"/>
  <c r="CA478" i="2"/>
  <c r="CA477" i="2" s="1"/>
  <c r="BZ478" i="2"/>
  <c r="BZ477" i="2" s="1"/>
  <c r="BX478" i="2"/>
  <c r="BX477" i="2" s="1"/>
  <c r="BW478" i="2"/>
  <c r="BW477" i="2" s="1"/>
  <c r="BV478" i="2"/>
  <c r="BV477" i="2" s="1"/>
  <c r="BT478" i="2"/>
  <c r="BS478" i="2"/>
  <c r="BS477" i="2" s="1"/>
  <c r="BR478" i="2"/>
  <c r="BR477" i="2" s="1"/>
  <c r="BP478" i="2"/>
  <c r="BO478" i="2"/>
  <c r="BO477" i="2" s="1"/>
  <c r="BN478" i="2"/>
  <c r="BN477" i="2" s="1"/>
  <c r="BL478" i="2"/>
  <c r="BL477" i="2" s="1"/>
  <c r="BK478" i="2"/>
  <c r="BK477" i="2" s="1"/>
  <c r="BJ478" i="2"/>
  <c r="BH478" i="2"/>
  <c r="BH477" i="2" s="1"/>
  <c r="BG478" i="2"/>
  <c r="BG477" i="2" s="1"/>
  <c r="BF478" i="2"/>
  <c r="BD478" i="2"/>
  <c r="BD477" i="2" s="1"/>
  <c r="BC478" i="2"/>
  <c r="BC477" i="2" s="1"/>
  <c r="BB478" i="2"/>
  <c r="BB477" i="2" s="1"/>
  <c r="CB473" i="2"/>
  <c r="CB472" i="2" s="1"/>
  <c r="CA473" i="2"/>
  <c r="CA472" i="2" s="1"/>
  <c r="BZ473" i="2"/>
  <c r="BX473" i="2"/>
  <c r="BX472" i="2" s="1"/>
  <c r="BW473" i="2"/>
  <c r="BW472" i="2" s="1"/>
  <c r="BV473" i="2"/>
  <c r="BV472" i="2" s="1"/>
  <c r="BT473" i="2"/>
  <c r="BT472" i="2" s="1"/>
  <c r="BS473" i="2"/>
  <c r="BS472" i="2" s="1"/>
  <c r="BR473" i="2"/>
  <c r="BR472" i="2" s="1"/>
  <c r="BP473" i="2"/>
  <c r="BP472" i="2" s="1"/>
  <c r="BO473" i="2"/>
  <c r="BO472" i="2" s="1"/>
  <c r="BN473" i="2"/>
  <c r="BN472" i="2" s="1"/>
  <c r="BL473" i="2"/>
  <c r="BL472" i="2" s="1"/>
  <c r="BK473" i="2"/>
  <c r="BK472" i="2" s="1"/>
  <c r="BJ473" i="2"/>
  <c r="BH473" i="2"/>
  <c r="BG473" i="2"/>
  <c r="BG472" i="2" s="1"/>
  <c r="BF473" i="2"/>
  <c r="BF472" i="2" s="1"/>
  <c r="BD473" i="2"/>
  <c r="BD472" i="2" s="1"/>
  <c r="BC473" i="2"/>
  <c r="BC472" i="2" s="1"/>
  <c r="BB473" i="2"/>
  <c r="CB467" i="2"/>
  <c r="CB466" i="2" s="1"/>
  <c r="CA467" i="2"/>
  <c r="CA466" i="2" s="1"/>
  <c r="BZ467" i="2"/>
  <c r="BZ466" i="2" s="1"/>
  <c r="BX467" i="2"/>
  <c r="BX466" i="2" s="1"/>
  <c r="BW467" i="2"/>
  <c r="BW466" i="2" s="1"/>
  <c r="BV467" i="2"/>
  <c r="BT467" i="2"/>
  <c r="BT466" i="2" s="1"/>
  <c r="BS467" i="2"/>
  <c r="BS466" i="2" s="1"/>
  <c r="BR467" i="2"/>
  <c r="BR466" i="2" s="1"/>
  <c r="BP467" i="2"/>
  <c r="BP466" i="2" s="1"/>
  <c r="BO467" i="2"/>
  <c r="BN467" i="2"/>
  <c r="BN466" i="2" s="1"/>
  <c r="BL467" i="2"/>
  <c r="BL466" i="2" s="1"/>
  <c r="BK467" i="2"/>
  <c r="BK466" i="2" s="1"/>
  <c r="BJ467" i="2"/>
  <c r="BJ466" i="2" s="1"/>
  <c r="BH467" i="2"/>
  <c r="BH466" i="2" s="1"/>
  <c r="BG467" i="2"/>
  <c r="BG466" i="2" s="1"/>
  <c r="BF467" i="2"/>
  <c r="BF466" i="2" s="1"/>
  <c r="BD467" i="2"/>
  <c r="BD466" i="2" s="1"/>
  <c r="BC467" i="2"/>
  <c r="BC466" i="2" s="1"/>
  <c r="BB467" i="2"/>
  <c r="CB461" i="2"/>
  <c r="CA461" i="2"/>
  <c r="CA460" i="2" s="1"/>
  <c r="BZ461" i="2"/>
  <c r="BZ460" i="2" s="1"/>
  <c r="BX461" i="2"/>
  <c r="BX460" i="2" s="1"/>
  <c r="BW461" i="2"/>
  <c r="BW460" i="2" s="1"/>
  <c r="BV461" i="2"/>
  <c r="BV460" i="2" s="1"/>
  <c r="BT461" i="2"/>
  <c r="BT460" i="2" s="1"/>
  <c r="BS461" i="2"/>
  <c r="BS460" i="2" s="1"/>
  <c r="BR461" i="2"/>
  <c r="BR460" i="2" s="1"/>
  <c r="BP461" i="2"/>
  <c r="BP460" i="2" s="1"/>
  <c r="BO461" i="2"/>
  <c r="BO460" i="2" s="1"/>
  <c r="BN461" i="2"/>
  <c r="BN460" i="2" s="1"/>
  <c r="BL461" i="2"/>
  <c r="BL460" i="2" s="1"/>
  <c r="BK461" i="2"/>
  <c r="BK460" i="2" s="1"/>
  <c r="BJ461" i="2"/>
  <c r="BH461" i="2"/>
  <c r="BH460" i="2" s="1"/>
  <c r="BG461" i="2"/>
  <c r="BG460" i="2" s="1"/>
  <c r="BF461" i="2"/>
  <c r="BF460" i="2" s="1"/>
  <c r="BD461" i="2"/>
  <c r="BD460" i="2" s="1"/>
  <c r="BC461" i="2"/>
  <c r="BC460" i="2" s="1"/>
  <c r="BB461" i="2"/>
  <c r="BB460" i="2" s="1"/>
  <c r="BE453" i="2"/>
  <c r="CB452" i="2"/>
  <c r="CA452" i="2"/>
  <c r="BZ452" i="2"/>
  <c r="BX452" i="2"/>
  <c r="BW452" i="2"/>
  <c r="BV452" i="2"/>
  <c r="BT452" i="2"/>
  <c r="BS452" i="2"/>
  <c r="BR452" i="2"/>
  <c r="BP452" i="2"/>
  <c r="BO452" i="2"/>
  <c r="BN452" i="2"/>
  <c r="BL452" i="2"/>
  <c r="BK452" i="2"/>
  <c r="BJ452" i="2"/>
  <c r="BH452" i="2"/>
  <c r="BG452" i="2"/>
  <c r="BF452" i="2"/>
  <c r="CB450" i="2"/>
  <c r="CA450" i="2"/>
  <c r="BZ450" i="2"/>
  <c r="BX450" i="2"/>
  <c r="BW450" i="2"/>
  <c r="BV450" i="2"/>
  <c r="BT450" i="2"/>
  <c r="BS450" i="2"/>
  <c r="BR450" i="2"/>
  <c r="BP450" i="2"/>
  <c r="BO450" i="2"/>
  <c r="BN450" i="2"/>
  <c r="BL450" i="2"/>
  <c r="BK450" i="2"/>
  <c r="BJ450" i="2"/>
  <c r="BH450" i="2"/>
  <c r="BG450" i="2"/>
  <c r="BF450" i="2"/>
  <c r="BD452" i="2"/>
  <c r="BD450" i="2"/>
  <c r="BC452" i="2"/>
  <c r="BC450" i="2"/>
  <c r="BB452" i="2"/>
  <c r="BB450" i="2"/>
  <c r="CB455" i="2"/>
  <c r="CB454" i="2" s="1"/>
  <c r="CA455" i="2"/>
  <c r="BZ455" i="2"/>
  <c r="BZ454" i="2" s="1"/>
  <c r="BX455" i="2"/>
  <c r="BX454" i="2" s="1"/>
  <c r="BW455" i="2"/>
  <c r="BW454" i="2" s="1"/>
  <c r="BV455" i="2"/>
  <c r="BV454" i="2" s="1"/>
  <c r="BT455" i="2"/>
  <c r="BT454" i="2" s="1"/>
  <c r="BS455" i="2"/>
  <c r="BS454" i="2" s="1"/>
  <c r="BR455" i="2"/>
  <c r="BR454" i="2" s="1"/>
  <c r="BP455" i="2"/>
  <c r="BP454" i="2" s="1"/>
  <c r="BO455" i="2"/>
  <c r="BO454" i="2" s="1"/>
  <c r="BN455" i="2"/>
  <c r="BN454" i="2" s="1"/>
  <c r="BL455" i="2"/>
  <c r="BL454" i="2" s="1"/>
  <c r="BK455" i="2"/>
  <c r="BK454" i="2" s="1"/>
  <c r="BJ455" i="2"/>
  <c r="BJ454" i="2" s="1"/>
  <c r="BH455" i="2"/>
  <c r="BH454" i="2" s="1"/>
  <c r="BG455" i="2"/>
  <c r="BG454" i="2" s="1"/>
  <c r="BF455" i="2"/>
  <c r="BF454" i="2" s="1"/>
  <c r="BD455" i="2"/>
  <c r="BD454" i="2" s="1"/>
  <c r="BC455" i="2"/>
  <c r="BC454" i="2" s="1"/>
  <c r="BB455" i="2"/>
  <c r="BB454" i="2" s="1"/>
  <c r="BW449" i="2" l="1"/>
  <c r="BV449" i="2"/>
  <c r="BR481" i="2"/>
  <c r="BY484" i="2"/>
  <c r="BU508" i="2"/>
  <c r="BI504" i="2"/>
  <c r="BI508" i="2"/>
  <c r="BY506" i="2"/>
  <c r="BC449" i="2"/>
  <c r="BM511" i="2"/>
  <c r="BJ501" i="2"/>
  <c r="BO501" i="2"/>
  <c r="BY504" i="2"/>
  <c r="BN449" i="2"/>
  <c r="BX449" i="2"/>
  <c r="BY467" i="2"/>
  <c r="BT449" i="2"/>
  <c r="BD481" i="2"/>
  <c r="BQ508" i="2"/>
  <c r="BU452" i="2"/>
  <c r="BS481" i="2"/>
  <c r="CC455" i="2"/>
  <c r="BQ450" i="2"/>
  <c r="BQ502" i="2"/>
  <c r="BB449" i="2"/>
  <c r="BU573" i="2"/>
  <c r="BE454" i="2"/>
  <c r="BQ562" i="2"/>
  <c r="BU569" i="2"/>
  <c r="BZ449" i="2"/>
  <c r="BE478" i="2"/>
  <c r="BM478" i="2"/>
  <c r="BV481" i="2"/>
  <c r="BY541" i="2"/>
  <c r="BI569" i="2"/>
  <c r="CC477" i="2"/>
  <c r="BU484" i="2"/>
  <c r="BQ511" i="2"/>
  <c r="BI564" i="2"/>
  <c r="BM562" i="2"/>
  <c r="BY569" i="2"/>
  <c r="BG501" i="2"/>
  <c r="BE460" i="2"/>
  <c r="CC543" i="2"/>
  <c r="BY452" i="2"/>
  <c r="BQ452" i="2"/>
  <c r="CA449" i="2"/>
  <c r="BC481" i="2"/>
  <c r="CC482" i="2"/>
  <c r="BW481" i="2"/>
  <c r="BQ569" i="2"/>
  <c r="CC562" i="2"/>
  <c r="CC461" i="2"/>
  <c r="BU506" i="2"/>
  <c r="CA454" i="2"/>
  <c r="CC454" i="2" s="1"/>
  <c r="BN481" i="2"/>
  <c r="BU511" i="2"/>
  <c r="BQ564" i="2"/>
  <c r="BJ477" i="2"/>
  <c r="BM477" i="2" s="1"/>
  <c r="BB481" i="2"/>
  <c r="BQ504" i="2"/>
  <c r="BI511" i="2"/>
  <c r="BU543" i="2"/>
  <c r="BY543" i="2"/>
  <c r="BU564" i="2"/>
  <c r="BY562" i="2"/>
  <c r="CC573" i="2"/>
  <c r="BE455" i="2"/>
  <c r="CC452" i="2"/>
  <c r="BE467" i="2"/>
  <c r="BI473" i="2"/>
  <c r="BY473" i="2"/>
  <c r="BD449" i="2"/>
  <c r="BU450" i="2"/>
  <c r="BY450" i="2"/>
  <c r="BJ449" i="2"/>
  <c r="BV466" i="2"/>
  <c r="BY466" i="2" s="1"/>
  <c r="BM473" i="2"/>
  <c r="BM504" i="2"/>
  <c r="BZ501" i="2"/>
  <c r="BQ543" i="2"/>
  <c r="BI562" i="2"/>
  <c r="BQ573" i="2"/>
  <c r="BY573" i="2"/>
  <c r="BM452" i="2"/>
  <c r="CC473" i="2"/>
  <c r="BE482" i="2"/>
  <c r="BG481" i="2"/>
  <c r="BM508" i="2"/>
  <c r="BR501" i="2"/>
  <c r="BW501" i="2"/>
  <c r="BM541" i="2"/>
  <c r="BM573" i="2"/>
  <c r="BF449" i="2"/>
  <c r="BQ467" i="2"/>
  <c r="BC501" i="2"/>
  <c r="BL561" i="2"/>
  <c r="BI573" i="2"/>
  <c r="BU562" i="2"/>
  <c r="BG449" i="2"/>
  <c r="BO449" i="2"/>
  <c r="BE461" i="2"/>
  <c r="BI478" i="2"/>
  <c r="CC478" i="2"/>
  <c r="BX481" i="2"/>
  <c r="BM506" i="2"/>
  <c r="CC508" i="2"/>
  <c r="BE511" i="2"/>
  <c r="BY511" i="2"/>
  <c r="BM537" i="2"/>
  <c r="BI543" i="2"/>
  <c r="BY564" i="2"/>
  <c r="BM461" i="2"/>
  <c r="BU478" i="2"/>
  <c r="BI482" i="2"/>
  <c r="BZ481" i="2"/>
  <c r="CC481" i="2" s="1"/>
  <c r="BI506" i="2"/>
  <c r="BP501" i="2"/>
  <c r="BY508" i="2"/>
  <c r="BU536" i="2"/>
  <c r="CC537" i="2"/>
  <c r="CC541" i="2"/>
  <c r="CC569" i="2"/>
  <c r="CC564" i="2"/>
  <c r="BM569" i="2"/>
  <c r="BO561" i="2"/>
  <c r="BH561" i="2"/>
  <c r="BM543" i="2"/>
  <c r="BI536" i="2"/>
  <c r="BI537" i="2"/>
  <c r="BE543" i="2"/>
  <c r="BU541" i="2"/>
  <c r="BP541" i="2"/>
  <c r="BQ541" i="2" s="1"/>
  <c r="BF541" i="2"/>
  <c r="BI541" i="2" s="1"/>
  <c r="CB536" i="2"/>
  <c r="CC536" i="2" s="1"/>
  <c r="BY536" i="2"/>
  <c r="BY537" i="2"/>
  <c r="BU537" i="2"/>
  <c r="BQ536" i="2"/>
  <c r="BQ537" i="2"/>
  <c r="BJ536" i="2"/>
  <c r="BM536" i="2" s="1"/>
  <c r="BE537" i="2"/>
  <c r="CC506" i="2"/>
  <c r="CA501" i="2"/>
  <c r="CB501" i="2"/>
  <c r="CC504" i="2"/>
  <c r="CC502" i="2"/>
  <c r="BY502" i="2"/>
  <c r="BX501" i="2"/>
  <c r="BV501" i="2"/>
  <c r="BT501" i="2"/>
  <c r="BU504" i="2"/>
  <c r="BU502" i="2"/>
  <c r="BQ506" i="2"/>
  <c r="BN501" i="2"/>
  <c r="BK501" i="2"/>
  <c r="BL501" i="2"/>
  <c r="BI502" i="2"/>
  <c r="BF501" i="2"/>
  <c r="BH501" i="2"/>
  <c r="BE504" i="2"/>
  <c r="BD501" i="2"/>
  <c r="BE506" i="2"/>
  <c r="BB501" i="2"/>
  <c r="BS501" i="2"/>
  <c r="BM502" i="2"/>
  <c r="BE508" i="2"/>
  <c r="BE502" i="2"/>
  <c r="BQ484" i="2"/>
  <c r="BJ481" i="2"/>
  <c r="BM484" i="2"/>
  <c r="BO481" i="2"/>
  <c r="BP481" i="2"/>
  <c r="BK481" i="2"/>
  <c r="BQ482" i="2"/>
  <c r="BH481" i="2"/>
  <c r="BF481" i="2"/>
  <c r="BT481" i="2"/>
  <c r="BL481" i="2"/>
  <c r="BI484" i="2"/>
  <c r="BY482" i="2"/>
  <c r="BU482" i="2"/>
  <c r="BM482" i="2"/>
  <c r="BE484" i="2"/>
  <c r="BQ478" i="2"/>
  <c r="BY477" i="2"/>
  <c r="BY478" i="2"/>
  <c r="BT477" i="2"/>
  <c r="BU477" i="2" s="1"/>
  <c r="BP477" i="2"/>
  <c r="BQ477" i="2" s="1"/>
  <c r="BF477" i="2"/>
  <c r="BI477" i="2" s="1"/>
  <c r="BZ472" i="2"/>
  <c r="CC472" i="2" s="1"/>
  <c r="BY472" i="2"/>
  <c r="BU472" i="2"/>
  <c r="BU473" i="2"/>
  <c r="BQ472" i="2"/>
  <c r="BQ473" i="2"/>
  <c r="BJ472" i="2"/>
  <c r="BM472" i="2" s="1"/>
  <c r="BH472" i="2"/>
  <c r="BI472" i="2" s="1"/>
  <c r="BB466" i="2"/>
  <c r="BE466" i="2" s="1"/>
  <c r="CC466" i="2"/>
  <c r="CC467" i="2"/>
  <c r="BU466" i="2"/>
  <c r="BU467" i="2"/>
  <c r="BO466" i="2"/>
  <c r="BQ466" i="2" s="1"/>
  <c r="BM466" i="2"/>
  <c r="BM467" i="2"/>
  <c r="BI466" i="2"/>
  <c r="BI467" i="2"/>
  <c r="BQ460" i="2"/>
  <c r="BQ461" i="2"/>
  <c r="BJ460" i="2"/>
  <c r="BM460" i="2" s="1"/>
  <c r="CB460" i="2"/>
  <c r="CC460" i="2" s="1"/>
  <c r="BY460" i="2"/>
  <c r="BY461" i="2"/>
  <c r="BU460" i="2"/>
  <c r="BU461" i="2"/>
  <c r="BI460" i="2"/>
  <c r="BI461" i="2"/>
  <c r="BQ455" i="2"/>
  <c r="BI454" i="2"/>
  <c r="BR449" i="2"/>
  <c r="BI452" i="2"/>
  <c r="CB449" i="2"/>
  <c r="BP449" i="2"/>
  <c r="BK449" i="2"/>
  <c r="BL449" i="2"/>
  <c r="BH449" i="2"/>
  <c r="CC450" i="2"/>
  <c r="BS449" i="2"/>
  <c r="BM450" i="2"/>
  <c r="BI450" i="2"/>
  <c r="BY454" i="2"/>
  <c r="BY455" i="2"/>
  <c r="BU454" i="2"/>
  <c r="BU455" i="2"/>
  <c r="BQ454" i="2"/>
  <c r="BM454" i="2"/>
  <c r="BM455" i="2"/>
  <c r="BI455" i="2"/>
  <c r="BY449" i="2" l="1"/>
  <c r="BQ501" i="2"/>
  <c r="BU481" i="2"/>
  <c r="CC449" i="2"/>
  <c r="BE449" i="2"/>
  <c r="BU501" i="2"/>
  <c r="BM501" i="2"/>
  <c r="BQ449" i="2"/>
  <c r="BI481" i="2"/>
  <c r="BY481" i="2"/>
  <c r="BY501" i="2"/>
  <c r="BM449" i="2"/>
  <c r="BU449" i="2"/>
  <c r="BI449" i="2"/>
  <c r="CC501" i="2"/>
  <c r="BI501" i="2"/>
  <c r="BQ481" i="2"/>
  <c r="BM481" i="2"/>
  <c r="CB311" i="2" l="1"/>
  <c r="CA311" i="2"/>
  <c r="BZ311" i="2"/>
  <c r="BX311" i="2"/>
  <c r="BW311" i="2"/>
  <c r="BV311" i="2"/>
  <c r="BT311" i="2"/>
  <c r="BS311" i="2"/>
  <c r="BR311" i="2"/>
  <c r="CB315" i="2"/>
  <c r="CA315" i="2"/>
  <c r="BZ315" i="2"/>
  <c r="BX315" i="2"/>
  <c r="BW315" i="2"/>
  <c r="BV315" i="2"/>
  <c r="BT315" i="2"/>
  <c r="BS315" i="2"/>
  <c r="BR315" i="2"/>
  <c r="BP315" i="2"/>
  <c r="BO315" i="2"/>
  <c r="BN315" i="2"/>
  <c r="CB317" i="2"/>
  <c r="CA317" i="2"/>
  <c r="BZ317" i="2"/>
  <c r="BX317" i="2"/>
  <c r="BW317" i="2"/>
  <c r="BV317" i="2"/>
  <c r="BT317" i="2"/>
  <c r="BS317" i="2"/>
  <c r="BR317" i="2"/>
  <c r="BL317" i="2"/>
  <c r="BK317" i="2"/>
  <c r="BJ317" i="2"/>
  <c r="BP317" i="2"/>
  <c r="BO317" i="2"/>
  <c r="BN317" i="2"/>
  <c r="CC326" i="2"/>
  <c r="BU326" i="2"/>
  <c r="BM326" i="2"/>
  <c r="CB325" i="2"/>
  <c r="CB324" i="2" s="1"/>
  <c r="CA325" i="2"/>
  <c r="CA324" i="2" s="1"/>
  <c r="BZ325" i="2"/>
  <c r="BZ324" i="2" s="1"/>
  <c r="BX325" i="2"/>
  <c r="BX324" i="2" s="1"/>
  <c r="BW325" i="2"/>
  <c r="BW324" i="2" s="1"/>
  <c r="BV325" i="2"/>
  <c r="BV324" i="2" s="1"/>
  <c r="BT325" i="2"/>
  <c r="BT324" i="2" s="1"/>
  <c r="BS325" i="2"/>
  <c r="BS324" i="2" s="1"/>
  <c r="BR325" i="2"/>
  <c r="BR324" i="2" s="1"/>
  <c r="BP325" i="2"/>
  <c r="BP324" i="2" s="1"/>
  <c r="BO325" i="2"/>
  <c r="BO324" i="2" s="1"/>
  <c r="BN325" i="2"/>
  <c r="BL325" i="2"/>
  <c r="BL324" i="2" s="1"/>
  <c r="BK325" i="2"/>
  <c r="BK324" i="2" s="1"/>
  <c r="BJ325" i="2"/>
  <c r="BJ324" i="2" s="1"/>
  <c r="CC323" i="2"/>
  <c r="BY323" i="2"/>
  <c r="BU323" i="2"/>
  <c r="BM323" i="2"/>
  <c r="CC318" i="2"/>
  <c r="BY318" i="2"/>
  <c r="BQ318" i="2"/>
  <c r="BM318" i="2"/>
  <c r="BL315" i="2"/>
  <c r="BK315" i="2"/>
  <c r="BJ315" i="2"/>
  <c r="BI316" i="2"/>
  <c r="BI313" i="2"/>
  <c r="BI314" i="2"/>
  <c r="BI312" i="2"/>
  <c r="CC309" i="2"/>
  <c r="BY309" i="2"/>
  <c r="BQ309" i="2"/>
  <c r="BM309" i="2"/>
  <c r="CB308" i="2"/>
  <c r="CA308" i="2"/>
  <c r="BZ308" i="2"/>
  <c r="BX308" i="2"/>
  <c r="BW308" i="2"/>
  <c r="BV308" i="2"/>
  <c r="BT308" i="2"/>
  <c r="BS308" i="2"/>
  <c r="BR308" i="2"/>
  <c r="BP308" i="2"/>
  <c r="BO308" i="2"/>
  <c r="BN308" i="2"/>
  <c r="BL308" i="2"/>
  <c r="BK308" i="2"/>
  <c r="BJ308" i="2"/>
  <c r="CC307" i="2"/>
  <c r="BY307" i="2"/>
  <c r="BU307" i="2"/>
  <c r="BM307" i="2"/>
  <c r="CC306" i="2"/>
  <c r="BY306" i="2"/>
  <c r="BU306" i="2"/>
  <c r="BQ306" i="2"/>
  <c r="CC305" i="2"/>
  <c r="BY305" i="2"/>
  <c r="BQ305" i="2"/>
  <c r="BM305" i="2"/>
  <c r="CC304" i="2"/>
  <c r="BY304" i="2"/>
  <c r="BQ304" i="2"/>
  <c r="BM304" i="2"/>
  <c r="CB303" i="2"/>
  <c r="CA303" i="2"/>
  <c r="BZ303" i="2"/>
  <c r="BX303" i="2"/>
  <c r="BW303" i="2"/>
  <c r="BV303" i="2"/>
  <c r="BT303" i="2"/>
  <c r="BS303" i="2"/>
  <c r="BR303" i="2"/>
  <c r="BP303" i="2"/>
  <c r="BO303" i="2"/>
  <c r="BN303" i="2"/>
  <c r="BL303" i="2"/>
  <c r="BK303" i="2"/>
  <c r="BJ303" i="2"/>
  <c r="CC302" i="2"/>
  <c r="BY302" i="2"/>
  <c r="BU302" i="2"/>
  <c r="BQ302" i="2"/>
  <c r="BM302" i="2"/>
  <c r="CB301" i="2"/>
  <c r="CA301" i="2"/>
  <c r="BZ301" i="2"/>
  <c r="BX301" i="2"/>
  <c r="BW301" i="2"/>
  <c r="BV301" i="2"/>
  <c r="BT301" i="2"/>
  <c r="BS301" i="2"/>
  <c r="BR301" i="2"/>
  <c r="BP301" i="2"/>
  <c r="BO301" i="2"/>
  <c r="BN301" i="2"/>
  <c r="BL301" i="2"/>
  <c r="BK301" i="2"/>
  <c r="BJ301" i="2"/>
  <c r="BP300" i="2"/>
  <c r="BN300" i="2" s="1"/>
  <c r="BL300" i="2"/>
  <c r="BJ300" i="2" s="1"/>
  <c r="CC299" i="2"/>
  <c r="BY299" i="2"/>
  <c r="BU299" i="2"/>
  <c r="CC298" i="2"/>
  <c r="BY298" i="2"/>
  <c r="BU298" i="2"/>
  <c r="BM298" i="2"/>
  <c r="CC297" i="2"/>
  <c r="BY297" i="2"/>
  <c r="BU297" i="2"/>
  <c r="BM297" i="2"/>
  <c r="CC296" i="2"/>
  <c r="BY296" i="2"/>
  <c r="BU296" i="2"/>
  <c r="BQ296" i="2"/>
  <c r="BM296" i="2"/>
  <c r="CC291" i="2"/>
  <c r="BU291" i="2"/>
  <c r="BQ291" i="2"/>
  <c r="BI288" i="2"/>
  <c r="BI287" i="2"/>
  <c r="BI286" i="2"/>
  <c r="BI285" i="2"/>
  <c r="BI284" i="2"/>
  <c r="BI283" i="2"/>
  <c r="BI282" i="2"/>
  <c r="BM288" i="2"/>
  <c r="BM287" i="2"/>
  <c r="BM286" i="2"/>
  <c r="BM285" i="2"/>
  <c r="BM284" i="2"/>
  <c r="BM283" i="2"/>
  <c r="BM282" i="2"/>
  <c r="BQ288" i="2"/>
  <c r="BQ287" i="2"/>
  <c r="BQ286" i="2"/>
  <c r="BQ285" i="2"/>
  <c r="BQ284" i="2"/>
  <c r="BQ283" i="2"/>
  <c r="BQ282" i="2"/>
  <c r="BU288" i="2"/>
  <c r="BU287" i="2"/>
  <c r="BU286" i="2"/>
  <c r="BU285" i="2"/>
  <c r="BU284" i="2"/>
  <c r="BU283" i="2"/>
  <c r="BU282" i="2"/>
  <c r="BY288" i="2"/>
  <c r="BY287" i="2"/>
  <c r="BY286" i="2"/>
  <c r="BY285" i="2"/>
  <c r="BY284" i="2"/>
  <c r="BY283" i="2"/>
  <c r="BY282" i="2"/>
  <c r="CC283" i="2"/>
  <c r="CC284" i="2"/>
  <c r="CC285" i="2"/>
  <c r="CC286" i="2"/>
  <c r="CC287" i="2"/>
  <c r="CC288" i="2"/>
  <c r="CC282" i="2"/>
  <c r="Y394" i="2"/>
  <c r="Z394" i="2" s="1"/>
  <c r="AA394" i="2" s="1"/>
  <c r="AB394" i="2" s="1"/>
  <c r="AC394" i="2" s="1"/>
  <c r="AD394" i="2" s="1"/>
  <c r="AE394" i="2" s="1"/>
  <c r="AF394" i="2" s="1"/>
  <c r="Y392" i="2"/>
  <c r="Z392" i="2" s="1"/>
  <c r="AA392" i="2" s="1"/>
  <c r="AB392" i="2" s="1"/>
  <c r="AD392" i="2" s="1"/>
  <c r="AE392" i="2" s="1"/>
  <c r="AF392" i="2" s="1"/>
  <c r="Y386" i="2"/>
  <c r="Z386" i="2" s="1"/>
  <c r="AA386" i="2" s="1"/>
  <c r="AB386" i="2" s="1"/>
  <c r="AC386" i="2" s="1"/>
  <c r="AD386" i="2" s="1"/>
  <c r="AE386" i="2" s="1"/>
  <c r="AF386" i="2" s="1"/>
  <c r="Z367" i="2"/>
  <c r="AA367" i="2" s="1"/>
  <c r="AB367" i="2" s="1"/>
  <c r="AC367" i="2" s="1"/>
  <c r="AD367" i="2" s="1"/>
  <c r="AE367" i="2" s="1"/>
  <c r="AF367" i="2" s="1"/>
  <c r="Z365" i="2"/>
  <c r="AA365" i="2" s="1"/>
  <c r="AB365" i="2" s="1"/>
  <c r="AC365" i="2" s="1"/>
  <c r="AD365" i="2" s="1"/>
  <c r="AE365" i="2" s="1"/>
  <c r="AF365" i="2" s="1"/>
  <c r="Z364" i="2"/>
  <c r="AA364" i="2" s="1"/>
  <c r="AB364" i="2" s="1"/>
  <c r="AD364" i="2" s="1"/>
  <c r="AE364" i="2" s="1"/>
  <c r="AF364" i="2" s="1"/>
  <c r="Z363" i="2"/>
  <c r="AA363" i="2" s="1"/>
  <c r="AB363" i="2" s="1"/>
  <c r="AE363" i="2" s="1"/>
  <c r="AF363" i="2" s="1"/>
  <c r="Z362" i="2"/>
  <c r="AA362" i="2" s="1"/>
  <c r="AB362" i="2" s="1"/>
  <c r="AD362" i="2" s="1"/>
  <c r="AE362" i="2" s="1"/>
  <c r="AF362" i="2" s="1"/>
  <c r="Z361" i="2"/>
  <c r="AA361" i="2" s="1"/>
  <c r="AB361" i="2" s="1"/>
  <c r="AE361" i="2" s="1"/>
  <c r="AF361" i="2" s="1"/>
  <c r="Y360" i="2"/>
  <c r="Z360" i="2" s="1"/>
  <c r="AA360" i="2" s="1"/>
  <c r="AB360" i="2" s="1"/>
  <c r="AD360" i="2" s="1"/>
  <c r="AE360" i="2" s="1"/>
  <c r="AF360" i="2" s="1"/>
  <c r="Y359" i="2"/>
  <c r="Z359" i="2" s="1"/>
  <c r="AA359" i="2" s="1"/>
  <c r="AB359" i="2" s="1"/>
  <c r="AE359" i="2" s="1"/>
  <c r="AF359" i="2" s="1"/>
  <c r="Z344" i="2"/>
  <c r="AA344" i="2" s="1"/>
  <c r="AB344" i="2" s="1"/>
  <c r="AE344" i="2" s="1"/>
  <c r="AF344" i="2" s="1"/>
  <c r="Z343" i="2"/>
  <c r="AA343" i="2" s="1"/>
  <c r="AB343" i="2" s="1"/>
  <c r="AC343" i="2" s="1"/>
  <c r="AD343" i="2" s="1"/>
  <c r="AE343" i="2" s="1"/>
  <c r="AF343" i="2" s="1"/>
  <c r="Z342" i="2"/>
  <c r="AA342" i="2" s="1"/>
  <c r="AB342" i="2" s="1"/>
  <c r="AC342" i="2" s="1"/>
  <c r="AD342" i="2" s="1"/>
  <c r="AE342" i="2" s="1"/>
  <c r="AF342" i="2" s="1"/>
  <c r="Z341" i="2"/>
  <c r="AA341" i="2" s="1"/>
  <c r="AB341" i="2" s="1"/>
  <c r="AC341" i="2" s="1"/>
  <c r="AD341" i="2" s="1"/>
  <c r="AE341" i="2" s="1"/>
  <c r="AF341" i="2" s="1"/>
  <c r="Z340" i="2"/>
  <c r="AA340" i="2" s="1"/>
  <c r="AB340" i="2" s="1"/>
  <c r="AC340" i="2" s="1"/>
  <c r="AD340" i="2" s="1"/>
  <c r="AE340" i="2" s="1"/>
  <c r="AF340" i="2" s="1"/>
  <c r="Y339" i="2"/>
  <c r="Z339" i="2" s="1"/>
  <c r="AA339" i="2" s="1"/>
  <c r="AB339" i="2" s="1"/>
  <c r="AC339" i="2" s="1"/>
  <c r="AD339" i="2" s="1"/>
  <c r="AE339" i="2" s="1"/>
  <c r="AF339" i="2" s="1"/>
  <c r="Y338" i="2"/>
  <c r="Z338" i="2" s="1"/>
  <c r="AA338" i="2" s="1"/>
  <c r="AB338" i="2" s="1"/>
  <c r="AC338" i="2" s="1"/>
  <c r="AD338" i="2" s="1"/>
  <c r="AE338" i="2" s="1"/>
  <c r="AF338" i="2" s="1"/>
  <c r="Y337" i="2"/>
  <c r="Z337" i="2" s="1"/>
  <c r="AA337" i="2" s="1"/>
  <c r="AB337" i="2" s="1"/>
  <c r="AC337" i="2" s="1"/>
  <c r="AD337" i="2" s="1"/>
  <c r="AE337" i="2" s="1"/>
  <c r="AF337" i="2" s="1"/>
  <c r="Z329" i="2"/>
  <c r="AA329" i="2" s="1"/>
  <c r="AB329" i="2" s="1"/>
  <c r="AD329" i="2" s="1"/>
  <c r="AE329" i="2" s="1"/>
  <c r="AF329" i="2" s="1"/>
  <c r="Y326" i="2"/>
  <c r="Z326" i="2" s="1"/>
  <c r="AA326" i="2" s="1"/>
  <c r="AB326" i="2" s="1"/>
  <c r="AC326" i="2" s="1"/>
  <c r="AD326" i="2" s="1"/>
  <c r="AE326" i="2" s="1"/>
  <c r="AF326" i="2" s="1"/>
  <c r="Z323" i="2"/>
  <c r="AA323" i="2" s="1"/>
  <c r="AB323" i="2" s="1"/>
  <c r="AD323" i="2" s="1"/>
  <c r="AE323" i="2" s="1"/>
  <c r="AF323" i="2" s="1"/>
  <c r="Y318" i="2"/>
  <c r="Z318" i="2" s="1"/>
  <c r="AA318" i="2" s="1"/>
  <c r="AB318" i="2" s="1"/>
  <c r="AD318" i="2" s="1"/>
  <c r="AE318" i="2" s="1"/>
  <c r="AF318" i="2" s="1"/>
  <c r="Y316" i="2"/>
  <c r="Z316" i="2" s="1"/>
  <c r="AA316" i="2" s="1"/>
  <c r="AB316" i="2" s="1"/>
  <c r="AC316" i="2" s="1"/>
  <c r="AD316" i="2" s="1"/>
  <c r="AE316" i="2" s="1"/>
  <c r="AF316" i="2" s="1"/>
  <c r="Y314" i="2"/>
  <c r="Z314" i="2" s="1"/>
  <c r="AA314" i="2" s="1"/>
  <c r="AB314" i="2" s="1"/>
  <c r="AC314" i="2" s="1"/>
  <c r="AD314" i="2" s="1"/>
  <c r="AE314" i="2" s="1"/>
  <c r="AF314" i="2" s="1"/>
  <c r="Y313" i="2"/>
  <c r="Z313" i="2" s="1"/>
  <c r="AA313" i="2" s="1"/>
  <c r="AB313" i="2" s="1"/>
  <c r="AC313" i="2" s="1"/>
  <c r="AD313" i="2" s="1"/>
  <c r="AE313" i="2" s="1"/>
  <c r="AF313" i="2" s="1"/>
  <c r="Y312" i="2"/>
  <c r="Z312" i="2" s="1"/>
  <c r="AA312" i="2" s="1"/>
  <c r="AB312" i="2" s="1"/>
  <c r="AC312" i="2" s="1"/>
  <c r="AD312" i="2" s="1"/>
  <c r="AE312" i="2" s="1"/>
  <c r="AF312" i="2" s="1"/>
  <c r="Z309" i="2"/>
  <c r="AA309" i="2" s="1"/>
  <c r="AB309" i="2" s="1"/>
  <c r="AC309" i="2" s="1"/>
  <c r="AD309" i="2" s="1"/>
  <c r="AE309" i="2" s="1"/>
  <c r="AF309" i="2" s="1"/>
  <c r="Y307" i="2"/>
  <c r="Z307" i="2" s="1"/>
  <c r="AA307" i="2" s="1"/>
  <c r="AB307" i="2" s="1"/>
  <c r="AD307" i="2" s="1"/>
  <c r="AE307" i="2" s="1"/>
  <c r="AF307" i="2" s="1"/>
  <c r="Y306" i="2"/>
  <c r="Z306" i="2" s="1"/>
  <c r="AA306" i="2" s="1"/>
  <c r="AB306" i="2" s="1"/>
  <c r="AE306" i="2" s="1"/>
  <c r="AF306" i="2" s="1"/>
  <c r="Y305" i="2"/>
  <c r="Z305" i="2" s="1"/>
  <c r="AA305" i="2" s="1"/>
  <c r="AB305" i="2" s="1"/>
  <c r="AE305" i="2" s="1"/>
  <c r="AF305" i="2" s="1"/>
  <c r="Y304" i="2"/>
  <c r="Z304" i="2" s="1"/>
  <c r="AA304" i="2" s="1"/>
  <c r="AB304" i="2" s="1"/>
  <c r="AE304" i="2" s="1"/>
  <c r="AF304" i="2" s="1"/>
  <c r="Z302" i="2"/>
  <c r="AA302" i="2" s="1"/>
  <c r="AB302" i="2" s="1"/>
  <c r="AC302" i="2" s="1"/>
  <c r="AD302" i="2" s="1"/>
  <c r="AE302" i="2" s="1"/>
  <c r="AF302" i="2" s="1"/>
  <c r="Y300" i="2"/>
  <c r="Z300" i="2" s="1"/>
  <c r="AA300" i="2" s="1"/>
  <c r="AB300" i="2" s="1"/>
  <c r="AC300" i="2" s="1"/>
  <c r="AD300" i="2" s="1"/>
  <c r="AE300" i="2" s="1"/>
  <c r="AF300" i="2" s="1"/>
  <c r="Y299" i="2"/>
  <c r="Z299" i="2" s="1"/>
  <c r="AA299" i="2" s="1"/>
  <c r="AB299" i="2" s="1"/>
  <c r="AC299" i="2" s="1"/>
  <c r="AD299" i="2" s="1"/>
  <c r="AE299" i="2" s="1"/>
  <c r="AF299" i="2" s="1"/>
  <c r="Y296" i="2"/>
  <c r="Z296" i="2" s="1"/>
  <c r="AA296" i="2" s="1"/>
  <c r="AB296" i="2" s="1"/>
  <c r="AC296" i="2" s="1"/>
  <c r="AD296" i="2" s="1"/>
  <c r="AE296" i="2" s="1"/>
  <c r="AF296" i="2" s="1"/>
  <c r="Y291" i="2"/>
  <c r="Z291" i="2" s="1"/>
  <c r="AA291" i="2" s="1"/>
  <c r="AB291" i="2" s="1"/>
  <c r="AC291" i="2" s="1"/>
  <c r="AD291" i="2" s="1"/>
  <c r="AE291" i="2" s="1"/>
  <c r="AF291" i="2" s="1"/>
  <c r="Y288" i="2"/>
  <c r="Z288" i="2" s="1"/>
  <c r="AA288" i="2" s="1"/>
  <c r="AB288" i="2" s="1"/>
  <c r="AD288" i="2" s="1"/>
  <c r="AE288" i="2" s="1"/>
  <c r="AF288" i="2" s="1"/>
  <c r="Y287" i="2"/>
  <c r="Z287" i="2" s="1"/>
  <c r="AA287" i="2" s="1"/>
  <c r="AB287" i="2" s="1"/>
  <c r="AD287" i="2" s="1"/>
  <c r="AE287" i="2" s="1"/>
  <c r="AF287" i="2" s="1"/>
  <c r="Y286" i="2"/>
  <c r="Z286" i="2" s="1"/>
  <c r="AA286" i="2" s="1"/>
  <c r="AB286" i="2" s="1"/>
  <c r="AD286" i="2" s="1"/>
  <c r="AE286" i="2" s="1"/>
  <c r="AF286" i="2" s="1"/>
  <c r="Y285" i="2"/>
  <c r="Z285" i="2" s="1"/>
  <c r="AA285" i="2" s="1"/>
  <c r="AB285" i="2" s="1"/>
  <c r="AD285" i="2" s="1"/>
  <c r="AE285" i="2" s="1"/>
  <c r="AF285" i="2" s="1"/>
  <c r="Y284" i="2"/>
  <c r="Z284" i="2" s="1"/>
  <c r="AA284" i="2" s="1"/>
  <c r="AB284" i="2" s="1"/>
  <c r="AC284" i="2" s="1"/>
  <c r="AD284" i="2" s="1"/>
  <c r="AE284" i="2" s="1"/>
  <c r="AF284" i="2" s="1"/>
  <c r="Y283" i="2"/>
  <c r="Z283" i="2" s="1"/>
  <c r="AA283" i="2" s="1"/>
  <c r="AB283" i="2" s="1"/>
  <c r="AD283" i="2" s="1"/>
  <c r="AE283" i="2" s="1"/>
  <c r="AF283" i="2" s="1"/>
  <c r="Y282" i="2"/>
  <c r="Z282" i="2" s="1"/>
  <c r="AA282" i="2" s="1"/>
  <c r="AB282" i="2" s="1"/>
  <c r="AC282" i="2" s="1"/>
  <c r="AD282" i="2" s="1"/>
  <c r="AE282" i="2" s="1"/>
  <c r="AF282" i="2" s="1"/>
  <c r="BY324" i="2" l="1"/>
  <c r="CC324" i="2"/>
  <c r="BM324" i="2"/>
  <c r="BQ315" i="2"/>
  <c r="CC301" i="2"/>
  <c r="BY315" i="2"/>
  <c r="BM315" i="2"/>
  <c r="BY301" i="2"/>
  <c r="BQ301" i="2"/>
  <c r="BQ308" i="2"/>
  <c r="BU301" i="2"/>
  <c r="CC308" i="2"/>
  <c r="BM301" i="2"/>
  <c r="BU308" i="2"/>
  <c r="BM308" i="2"/>
  <c r="BU324" i="2"/>
  <c r="BQ317" i="2"/>
  <c r="BU315" i="2"/>
  <c r="BM303" i="2"/>
  <c r="BY308" i="2"/>
  <c r="BY311" i="2"/>
  <c r="BU317" i="2"/>
  <c r="BQ325" i="2"/>
  <c r="BU303" i="2"/>
  <c r="BY317" i="2"/>
  <c r="CC315" i="2"/>
  <c r="BY303" i="2"/>
  <c r="BM317" i="2"/>
  <c r="BN324" i="2"/>
  <c r="BQ324" i="2" s="1"/>
  <c r="CC317" i="2"/>
  <c r="CC311" i="2"/>
  <c r="BQ303" i="2"/>
  <c r="BY325" i="2"/>
  <c r="BU311" i="2"/>
  <c r="CC303" i="2"/>
  <c r="BM325" i="2"/>
  <c r="BU325" i="2"/>
  <c r="CC325" i="2"/>
  <c r="CB205" i="2" l="1"/>
  <c r="CA205" i="2"/>
  <c r="CB233" i="2"/>
  <c r="CA233" i="2"/>
  <c r="BZ233" i="2"/>
  <c r="BX233" i="2"/>
  <c r="BW233" i="2"/>
  <c r="BV233" i="2"/>
  <c r="BT233" i="2"/>
  <c r="BS233" i="2"/>
  <c r="BR233" i="2"/>
  <c r="CF235" i="2"/>
  <c r="CE235" i="2"/>
  <c r="CD235" i="2"/>
  <c r="BQ235" i="2"/>
  <c r="BM235" i="2"/>
  <c r="BI235" i="2"/>
  <c r="BE235" i="2"/>
  <c r="BA235" i="2"/>
  <c r="CF234" i="2"/>
  <c r="CE234" i="2"/>
  <c r="CD234" i="2"/>
  <c r="BQ234" i="2"/>
  <c r="BM234" i="2"/>
  <c r="BI234" i="2"/>
  <c r="BE234" i="2"/>
  <c r="BA234" i="2"/>
  <c r="CP235" i="2" l="1"/>
  <c r="CR235" i="2"/>
  <c r="CQ234" i="2"/>
  <c r="CO234" i="2"/>
  <c r="CP234" i="2"/>
  <c r="CR234" i="2"/>
  <c r="CQ235" i="2"/>
  <c r="CO235" i="2"/>
  <c r="BU233" i="2"/>
  <c r="CG235" i="2"/>
  <c r="CC233" i="2"/>
  <c r="BY233" i="2"/>
  <c r="CG234" i="2"/>
  <c r="CS235" i="2" l="1"/>
  <c r="CT235" i="2" s="1"/>
  <c r="CS234" i="2"/>
  <c r="CT234" i="2" s="1"/>
  <c r="CF29" i="2"/>
  <c r="CR29" i="2" l="1"/>
  <c r="BM226" i="2"/>
  <c r="BM225" i="2"/>
  <c r="BI126" i="2"/>
  <c r="BI125" i="2"/>
  <c r="BE126" i="2"/>
  <c r="BE125" i="2"/>
  <c r="BA126" i="2"/>
  <c r="BA125" i="2"/>
  <c r="B80" i="2" l="1"/>
  <c r="CC418" i="2"/>
  <c r="CC417" i="2"/>
  <c r="CC416" i="2"/>
  <c r="BY418" i="2"/>
  <c r="BY417" i="2"/>
  <c r="BY416" i="2"/>
  <c r="BU417" i="2"/>
  <c r="BU418" i="2"/>
  <c r="BU416" i="2"/>
  <c r="BQ417" i="2"/>
  <c r="BQ416" i="2"/>
  <c r="BI416" i="2"/>
  <c r="BI417" i="2"/>
  <c r="BE418" i="2"/>
  <c r="BE416" i="2"/>
  <c r="BE417" i="2"/>
  <c r="BA418" i="2"/>
  <c r="BA417" i="2"/>
  <c r="BA416" i="2"/>
  <c r="AW418" i="2"/>
  <c r="AW417" i="2"/>
  <c r="AW416" i="2"/>
  <c r="AS418" i="2"/>
  <c r="AS417" i="2"/>
  <c r="AS416" i="2"/>
  <c r="AO418" i="2"/>
  <c r="AO417" i="2"/>
  <c r="AO416" i="2"/>
  <c r="CF418" i="2"/>
  <c r="CP418" i="2" l="1"/>
  <c r="CR418" i="2"/>
  <c r="AK415" i="2"/>
  <c r="CB521" i="2" l="1"/>
  <c r="CA521" i="2"/>
  <c r="BZ521" i="2"/>
  <c r="BX521" i="2"/>
  <c r="BW521" i="2"/>
  <c r="BV521" i="2"/>
  <c r="BT521" i="2"/>
  <c r="BS521" i="2"/>
  <c r="BR521" i="2"/>
  <c r="BP521" i="2"/>
  <c r="BO521" i="2"/>
  <c r="BN521" i="2"/>
  <c r="BL521" i="2"/>
  <c r="BK521" i="2"/>
  <c r="BJ521" i="2"/>
  <c r="BH521" i="2"/>
  <c r="BG521" i="2"/>
  <c r="BF521" i="2"/>
  <c r="BD521" i="2"/>
  <c r="BC521" i="2"/>
  <c r="BB521" i="2"/>
  <c r="AZ521" i="2"/>
  <c r="AY521" i="2"/>
  <c r="AX521" i="2"/>
  <c r="AV521" i="2"/>
  <c r="AU521" i="2"/>
  <c r="AT521" i="2"/>
  <c r="AR521" i="2"/>
  <c r="AQ521" i="2"/>
  <c r="AP521" i="2"/>
  <c r="AN521" i="2"/>
  <c r="AM521" i="2"/>
  <c r="AL521" i="2"/>
  <c r="AJ521" i="2"/>
  <c r="AI521" i="2"/>
  <c r="AH521" i="2"/>
  <c r="BB517" i="2"/>
  <c r="BC517" i="2"/>
  <c r="BD517" i="2"/>
  <c r="BB519" i="2"/>
  <c r="BC519" i="2"/>
  <c r="BD519" i="2"/>
  <c r="BE517" i="2" l="1"/>
  <c r="BE519" i="2"/>
  <c r="BI521" i="2"/>
  <c r="AS521" i="2"/>
  <c r="BY521" i="2"/>
  <c r="BM521" i="2"/>
  <c r="BA521" i="2"/>
  <c r="BQ521" i="2"/>
  <c r="AO521" i="2"/>
  <c r="BU521" i="2"/>
  <c r="CC521" i="2"/>
  <c r="AW521" i="2"/>
  <c r="BE521" i="2"/>
  <c r="E524" i="2" l="1"/>
  <c r="CF578" i="2"/>
  <c r="CE578" i="2"/>
  <c r="CD578" i="2"/>
  <c r="CN578" i="2" s="1"/>
  <c r="CN4" i="2" s="1"/>
  <c r="CC578" i="2"/>
  <c r="O53" i="1" s="1"/>
  <c r="BY578" i="2"/>
  <c r="N53" i="1" s="1"/>
  <c r="BU578" i="2"/>
  <c r="M53" i="1" s="1"/>
  <c r="BQ578" i="2"/>
  <c r="L53" i="1" s="1"/>
  <c r="BM578" i="2"/>
  <c r="K53" i="1" s="1"/>
  <c r="BI578" i="2"/>
  <c r="J53" i="1" s="1"/>
  <c r="BE578" i="2"/>
  <c r="I53" i="1" s="1"/>
  <c r="BA578" i="2"/>
  <c r="H53" i="1" s="1"/>
  <c r="AW578" i="2"/>
  <c r="G53" i="1" s="1"/>
  <c r="F53" i="1"/>
  <c r="E53" i="1"/>
  <c r="D53" i="1"/>
  <c r="CF577" i="2"/>
  <c r="CE577" i="2"/>
  <c r="CD577" i="2"/>
  <c r="CJ577" i="2" s="1"/>
  <c r="CC577" i="2"/>
  <c r="BY577" i="2"/>
  <c r="BU577" i="2"/>
  <c r="BQ577" i="2"/>
  <c r="BM577" i="2"/>
  <c r="BI577" i="2"/>
  <c r="BE577" i="2"/>
  <c r="BA577" i="2"/>
  <c r="AW577" i="2"/>
  <c r="AS577" i="2"/>
  <c r="AO577" i="2"/>
  <c r="AK577" i="2"/>
  <c r="K577" i="2"/>
  <c r="CF576" i="2"/>
  <c r="CE576" i="2"/>
  <c r="CD576" i="2"/>
  <c r="CC576" i="2"/>
  <c r="BY576" i="2"/>
  <c r="BU576" i="2"/>
  <c r="BQ576" i="2"/>
  <c r="BM576" i="2"/>
  <c r="BI576" i="2"/>
  <c r="BE576" i="2"/>
  <c r="BA576" i="2"/>
  <c r="AW576" i="2"/>
  <c r="AS576" i="2"/>
  <c r="AO576" i="2"/>
  <c r="AK576" i="2"/>
  <c r="CF575" i="2"/>
  <c r="CE575" i="2"/>
  <c r="CD575" i="2"/>
  <c r="CC575" i="2"/>
  <c r="BY575" i="2"/>
  <c r="BU575" i="2"/>
  <c r="BQ575" i="2"/>
  <c r="BM575" i="2"/>
  <c r="BI575" i="2"/>
  <c r="BE575" i="2"/>
  <c r="BA575" i="2"/>
  <c r="AW575" i="2"/>
  <c r="AS575" i="2"/>
  <c r="AO575" i="2"/>
  <c r="AK575" i="2"/>
  <c r="CF574" i="2"/>
  <c r="CE574" i="2"/>
  <c r="CD574" i="2"/>
  <c r="CC574" i="2"/>
  <c r="BY574" i="2"/>
  <c r="BU574" i="2"/>
  <c r="BQ574" i="2"/>
  <c r="BM574" i="2"/>
  <c r="BI574" i="2"/>
  <c r="BE574" i="2"/>
  <c r="BA574" i="2"/>
  <c r="AW574" i="2"/>
  <c r="AS574" i="2"/>
  <c r="AO574" i="2"/>
  <c r="AK574" i="2"/>
  <c r="BD573" i="2"/>
  <c r="BC573" i="2"/>
  <c r="BB573" i="2"/>
  <c r="AZ573" i="2"/>
  <c r="AY573" i="2"/>
  <c r="AX573" i="2"/>
  <c r="AV573" i="2"/>
  <c r="AU573" i="2"/>
  <c r="AT573" i="2"/>
  <c r="AR573" i="2"/>
  <c r="AQ573" i="2"/>
  <c r="AP573" i="2"/>
  <c r="AN573" i="2"/>
  <c r="AM573" i="2"/>
  <c r="AL573" i="2"/>
  <c r="AJ573" i="2"/>
  <c r="AI573" i="2"/>
  <c r="AH573" i="2"/>
  <c r="CF572" i="2"/>
  <c r="CE572" i="2"/>
  <c r="CD572" i="2"/>
  <c r="BE572" i="2"/>
  <c r="BA572" i="2"/>
  <c r="AW572" i="2"/>
  <c r="AS572" i="2"/>
  <c r="AO572" i="2"/>
  <c r="AK572" i="2"/>
  <c r="CF571" i="2"/>
  <c r="CE571" i="2"/>
  <c r="CD571" i="2"/>
  <c r="BE571" i="2"/>
  <c r="BA571" i="2"/>
  <c r="AW571" i="2"/>
  <c r="AS571" i="2"/>
  <c r="AO571" i="2"/>
  <c r="AK571" i="2"/>
  <c r="CF570" i="2"/>
  <c r="CE570" i="2"/>
  <c r="CD570" i="2"/>
  <c r="BE570" i="2"/>
  <c r="BA570" i="2"/>
  <c r="AW570" i="2"/>
  <c r="AS570" i="2"/>
  <c r="AO570" i="2"/>
  <c r="AK570" i="2"/>
  <c r="BD569" i="2"/>
  <c r="BC569" i="2"/>
  <c r="BB569" i="2"/>
  <c r="AZ569" i="2"/>
  <c r="AY569" i="2"/>
  <c r="AX569" i="2"/>
  <c r="AV569" i="2"/>
  <c r="AU569" i="2"/>
  <c r="AT569" i="2"/>
  <c r="AR569" i="2"/>
  <c r="AQ569" i="2"/>
  <c r="AP569" i="2"/>
  <c r="AN569" i="2"/>
  <c r="AM569" i="2"/>
  <c r="AL569" i="2"/>
  <c r="AJ569" i="2"/>
  <c r="AI569" i="2"/>
  <c r="AH569" i="2"/>
  <c r="CF568" i="2"/>
  <c r="CE568" i="2"/>
  <c r="CD568" i="2"/>
  <c r="CJ568" i="2" s="1"/>
  <c r="BE568" i="2"/>
  <c r="BA568" i="2"/>
  <c r="AW568" i="2"/>
  <c r="AS568" i="2"/>
  <c r="AO568" i="2"/>
  <c r="AK568" i="2"/>
  <c r="CE567" i="2"/>
  <c r="BA567" i="2"/>
  <c r="AW567" i="2"/>
  <c r="AS567" i="2"/>
  <c r="AO567" i="2"/>
  <c r="AK567" i="2"/>
  <c r="CE566" i="2"/>
  <c r="BA566" i="2"/>
  <c r="AW566" i="2"/>
  <c r="AS566" i="2"/>
  <c r="AO566" i="2"/>
  <c r="AK566" i="2"/>
  <c r="CE565" i="2"/>
  <c r="BA565" i="2"/>
  <c r="AW565" i="2"/>
  <c r="AS565" i="2"/>
  <c r="AO565" i="2"/>
  <c r="AK565" i="2"/>
  <c r="AZ564" i="2"/>
  <c r="AY564" i="2"/>
  <c r="AX564" i="2"/>
  <c r="AV564" i="2"/>
  <c r="AU564" i="2"/>
  <c r="AT564" i="2"/>
  <c r="AR564" i="2"/>
  <c r="AQ564" i="2"/>
  <c r="AP564" i="2"/>
  <c r="AN564" i="2"/>
  <c r="AM564" i="2"/>
  <c r="AL564" i="2"/>
  <c r="AJ564" i="2"/>
  <c r="AI564" i="2"/>
  <c r="AH564" i="2"/>
  <c r="K564" i="2"/>
  <c r="CF563" i="2"/>
  <c r="CE563" i="2"/>
  <c r="CD563" i="2"/>
  <c r="BA563" i="2"/>
  <c r="AW563" i="2"/>
  <c r="AS563" i="2"/>
  <c r="AO563" i="2"/>
  <c r="AK563" i="2"/>
  <c r="K563" i="2"/>
  <c r="K562" i="2" s="1"/>
  <c r="G563" i="2"/>
  <c r="G562" i="2" s="1"/>
  <c r="G561" i="2" s="1"/>
  <c r="BD561" i="2"/>
  <c r="BC561" i="2"/>
  <c r="BB561" i="2"/>
  <c r="AZ562" i="2"/>
  <c r="AY562" i="2"/>
  <c r="AY561" i="2" s="1"/>
  <c r="AX562" i="2"/>
  <c r="AX561" i="2" s="1"/>
  <c r="AV562" i="2"/>
  <c r="AV561" i="2" s="1"/>
  <c r="AU562" i="2"/>
  <c r="AU561" i="2" s="1"/>
  <c r="AT562" i="2"/>
  <c r="AT561" i="2" s="1"/>
  <c r="AR562" i="2"/>
  <c r="AR561" i="2" s="1"/>
  <c r="AQ562" i="2"/>
  <c r="AQ561" i="2" s="1"/>
  <c r="AP562" i="2"/>
  <c r="AP561" i="2" s="1"/>
  <c r="AN562" i="2"/>
  <c r="AM562" i="2"/>
  <c r="AM561" i="2" s="1"/>
  <c r="AL562" i="2"/>
  <c r="AL561" i="2" s="1"/>
  <c r="AJ562" i="2"/>
  <c r="AI562" i="2"/>
  <c r="AI561" i="2" s="1"/>
  <c r="AH562" i="2"/>
  <c r="J562" i="2"/>
  <c r="I562" i="2"/>
  <c r="H562" i="2"/>
  <c r="F562" i="2"/>
  <c r="F561" i="2" s="1"/>
  <c r="E562" i="2"/>
  <c r="E561" i="2" s="1"/>
  <c r="D562" i="2"/>
  <c r="D561" i="2" s="1"/>
  <c r="CF560" i="2"/>
  <c r="CE560" i="2"/>
  <c r="CD560" i="2"/>
  <c r="CC560" i="2"/>
  <c r="BY560" i="2"/>
  <c r="BU560" i="2"/>
  <c r="BQ560" i="2"/>
  <c r="BM560" i="2"/>
  <c r="BI560" i="2"/>
  <c r="BA560" i="2"/>
  <c r="AW560" i="2"/>
  <c r="AS560" i="2"/>
  <c r="AO560" i="2"/>
  <c r="AK560" i="2"/>
  <c r="K560" i="2"/>
  <c r="K559" i="2" s="1"/>
  <c r="G560" i="2"/>
  <c r="G559" i="2" s="1"/>
  <c r="CB559" i="2"/>
  <c r="CA559" i="2"/>
  <c r="BZ559" i="2"/>
  <c r="BX559" i="2"/>
  <c r="BW559" i="2"/>
  <c r="BV559" i="2"/>
  <c r="BT559" i="2"/>
  <c r="BS559" i="2"/>
  <c r="BR559" i="2"/>
  <c r="BP559" i="2"/>
  <c r="BO559" i="2"/>
  <c r="BN559" i="2"/>
  <c r="BL559" i="2"/>
  <c r="BK559" i="2"/>
  <c r="BJ559" i="2"/>
  <c r="BH559" i="2"/>
  <c r="BG559" i="2"/>
  <c r="BF559" i="2"/>
  <c r="BD559" i="2"/>
  <c r="BC559" i="2"/>
  <c r="BB559" i="2"/>
  <c r="AZ559" i="2"/>
  <c r="AY559" i="2"/>
  <c r="AX559" i="2"/>
  <c r="AV559" i="2"/>
  <c r="AU559" i="2"/>
  <c r="AT559" i="2"/>
  <c r="AR559" i="2"/>
  <c r="AQ559" i="2"/>
  <c r="AP559" i="2"/>
  <c r="AN559" i="2"/>
  <c r="AM559" i="2"/>
  <c r="AL559" i="2"/>
  <c r="AJ559" i="2"/>
  <c r="AI559" i="2"/>
  <c r="AH559" i="2"/>
  <c r="J559" i="2"/>
  <c r="I559" i="2"/>
  <c r="H559" i="2"/>
  <c r="F559" i="2"/>
  <c r="E559" i="2"/>
  <c r="D559" i="2"/>
  <c r="CF558" i="2"/>
  <c r="CE558" i="2"/>
  <c r="CD558" i="2"/>
  <c r="CC558" i="2"/>
  <c r="BY558" i="2"/>
  <c r="BU558" i="2"/>
  <c r="BQ558" i="2"/>
  <c r="BM558" i="2"/>
  <c r="BI558" i="2"/>
  <c r="BA558" i="2"/>
  <c r="AW558" i="2"/>
  <c r="AS558" i="2"/>
  <c r="AO558" i="2"/>
  <c r="AK558" i="2"/>
  <c r="K558" i="2"/>
  <c r="K557" i="2" s="1"/>
  <c r="G558" i="2"/>
  <c r="G557" i="2" s="1"/>
  <c r="CB557" i="2"/>
  <c r="CA557" i="2"/>
  <c r="BZ557" i="2"/>
  <c r="BX557" i="2"/>
  <c r="BW557" i="2"/>
  <c r="BV557" i="2"/>
  <c r="BT557" i="2"/>
  <c r="BS557" i="2"/>
  <c r="BR557" i="2"/>
  <c r="BP557" i="2"/>
  <c r="BO557" i="2"/>
  <c r="BN557" i="2"/>
  <c r="BL557" i="2"/>
  <c r="BK557" i="2"/>
  <c r="BJ557" i="2"/>
  <c r="BH557" i="2"/>
  <c r="BG557" i="2"/>
  <c r="BF557" i="2"/>
  <c r="BD557" i="2"/>
  <c r="BC557" i="2"/>
  <c r="BB557" i="2"/>
  <c r="AZ557" i="2"/>
  <c r="AY557" i="2"/>
  <c r="AX557" i="2"/>
  <c r="AV557" i="2"/>
  <c r="AU557" i="2"/>
  <c r="AT557" i="2"/>
  <c r="AR557" i="2"/>
  <c r="AQ557" i="2"/>
  <c r="AP557" i="2"/>
  <c r="AN557" i="2"/>
  <c r="AM557" i="2"/>
  <c r="AL557" i="2"/>
  <c r="AJ557" i="2"/>
  <c r="AI557" i="2"/>
  <c r="AH557" i="2"/>
  <c r="J557" i="2"/>
  <c r="I557" i="2"/>
  <c r="H557" i="2"/>
  <c r="F557" i="2"/>
  <c r="E557" i="2"/>
  <c r="D557" i="2"/>
  <c r="CF555" i="2"/>
  <c r="CE555" i="2"/>
  <c r="CD555" i="2"/>
  <c r="CC555" i="2"/>
  <c r="BY555" i="2"/>
  <c r="BU555" i="2"/>
  <c r="BQ555" i="2"/>
  <c r="BM555" i="2"/>
  <c r="BI555" i="2"/>
  <c r="BA555" i="2"/>
  <c r="AW555" i="2"/>
  <c r="AS555" i="2"/>
  <c r="AO555" i="2"/>
  <c r="AK555" i="2"/>
  <c r="K555" i="2"/>
  <c r="K554" i="2" s="1"/>
  <c r="CB554" i="2"/>
  <c r="CA554" i="2"/>
  <c r="CA553" i="2" s="1"/>
  <c r="BZ554" i="2"/>
  <c r="BZ553" i="2" s="1"/>
  <c r="BX554" i="2"/>
  <c r="BX553" i="2" s="1"/>
  <c r="BW554" i="2"/>
  <c r="BW553" i="2" s="1"/>
  <c r="BV554" i="2"/>
  <c r="BV553" i="2" s="1"/>
  <c r="BT554" i="2"/>
  <c r="BT553" i="2" s="1"/>
  <c r="BS554" i="2"/>
  <c r="BS553" i="2" s="1"/>
  <c r="BR554" i="2"/>
  <c r="BR553" i="2" s="1"/>
  <c r="BP554" i="2"/>
  <c r="BO554" i="2"/>
  <c r="BO553" i="2" s="1"/>
  <c r="BN554" i="2"/>
  <c r="BN553" i="2" s="1"/>
  <c r="BL554" i="2"/>
  <c r="BL553" i="2" s="1"/>
  <c r="BK554" i="2"/>
  <c r="BK553" i="2" s="1"/>
  <c r="BJ554" i="2"/>
  <c r="BJ553" i="2" s="1"/>
  <c r="BH554" i="2"/>
  <c r="BH553" i="2" s="1"/>
  <c r="BG554" i="2"/>
  <c r="BG553" i="2" s="1"/>
  <c r="BF554" i="2"/>
  <c r="BF553" i="2" s="1"/>
  <c r="BD554" i="2"/>
  <c r="BC554" i="2"/>
  <c r="BC553" i="2" s="1"/>
  <c r="BB554" i="2"/>
  <c r="BB553" i="2" s="1"/>
  <c r="AZ554" i="2"/>
  <c r="AY554" i="2"/>
  <c r="AY553" i="2" s="1"/>
  <c r="AX554" i="2"/>
  <c r="AX553" i="2" s="1"/>
  <c r="AV554" i="2"/>
  <c r="AV553" i="2" s="1"/>
  <c r="AU554" i="2"/>
  <c r="AU553" i="2" s="1"/>
  <c r="AT554" i="2"/>
  <c r="AT553" i="2" s="1"/>
  <c r="AR554" i="2"/>
  <c r="AQ554" i="2"/>
  <c r="AQ553" i="2" s="1"/>
  <c r="AP554" i="2"/>
  <c r="AP553" i="2" s="1"/>
  <c r="AN554" i="2"/>
  <c r="AN553" i="2" s="1"/>
  <c r="AM554" i="2"/>
  <c r="AM553" i="2" s="1"/>
  <c r="AL554" i="2"/>
  <c r="AL553" i="2" s="1"/>
  <c r="AJ554" i="2"/>
  <c r="AI554" i="2"/>
  <c r="AH554" i="2"/>
  <c r="AH553" i="2" s="1"/>
  <c r="J554" i="2"/>
  <c r="I554" i="2"/>
  <c r="H554" i="2"/>
  <c r="G554" i="2"/>
  <c r="G553" i="2" s="1"/>
  <c r="F554" i="2"/>
  <c r="F553" i="2" s="1"/>
  <c r="E554" i="2"/>
  <c r="E553" i="2" s="1"/>
  <c r="D554" i="2"/>
  <c r="D553" i="2" s="1"/>
  <c r="CF552" i="2"/>
  <c r="CE552" i="2"/>
  <c r="CD552" i="2"/>
  <c r="CC552" i="2"/>
  <c r="BU552" i="2"/>
  <c r="BQ552" i="2"/>
  <c r="BM552" i="2"/>
  <c r="BI552" i="2"/>
  <c r="BA552" i="2"/>
  <c r="AW552" i="2"/>
  <c r="AS552" i="2"/>
  <c r="AO552" i="2"/>
  <c r="AK552" i="2"/>
  <c r="G552" i="2"/>
  <c r="CF551" i="2"/>
  <c r="CE551" i="2"/>
  <c r="CD551" i="2"/>
  <c r="CC551" i="2"/>
  <c r="BU551" i="2"/>
  <c r="BQ551" i="2"/>
  <c r="BM551" i="2"/>
  <c r="BI551" i="2"/>
  <c r="BA551" i="2"/>
  <c r="AW551" i="2"/>
  <c r="AS551" i="2"/>
  <c r="AO551" i="2"/>
  <c r="AK551" i="2"/>
  <c r="G551" i="2"/>
  <c r="CF550" i="2"/>
  <c r="CE550" i="2"/>
  <c r="CD550" i="2"/>
  <c r="CC550" i="2"/>
  <c r="BU550" i="2"/>
  <c r="BQ550" i="2"/>
  <c r="BM550" i="2"/>
  <c r="BI550" i="2"/>
  <c r="BA550" i="2"/>
  <c r="AW550" i="2"/>
  <c r="AS550" i="2"/>
  <c r="AO550" i="2"/>
  <c r="AK550" i="2"/>
  <c r="G550" i="2"/>
  <c r="CB549" i="2"/>
  <c r="CB548" i="2" s="1"/>
  <c r="CA549" i="2"/>
  <c r="CA548" i="2" s="1"/>
  <c r="BZ549" i="2"/>
  <c r="BZ548" i="2" s="1"/>
  <c r="BX549" i="2"/>
  <c r="BX548" i="2" s="1"/>
  <c r="BW549" i="2"/>
  <c r="BW548" i="2" s="1"/>
  <c r="BV549" i="2"/>
  <c r="BV548" i="2" s="1"/>
  <c r="BT549" i="2"/>
  <c r="BS549" i="2"/>
  <c r="BS548" i="2" s="1"/>
  <c r="BR549" i="2"/>
  <c r="BR548" i="2" s="1"/>
  <c r="BP549" i="2"/>
  <c r="BP548" i="2" s="1"/>
  <c r="BO549" i="2"/>
  <c r="BO548" i="2" s="1"/>
  <c r="BN549" i="2"/>
  <c r="BN548" i="2" s="1"/>
  <c r="BL549" i="2"/>
  <c r="BK549" i="2"/>
  <c r="BK548" i="2" s="1"/>
  <c r="BJ549" i="2"/>
  <c r="BJ548" i="2" s="1"/>
  <c r="BH549" i="2"/>
  <c r="BH548" i="2" s="1"/>
  <c r="BG549" i="2"/>
  <c r="BG548" i="2" s="1"/>
  <c r="BF549" i="2"/>
  <c r="BF548" i="2" s="1"/>
  <c r="BD549" i="2"/>
  <c r="BD548" i="2" s="1"/>
  <c r="BC549" i="2"/>
  <c r="BC548" i="2" s="1"/>
  <c r="BB549" i="2"/>
  <c r="BB548" i="2" s="1"/>
  <c r="AZ549" i="2"/>
  <c r="AY549" i="2"/>
  <c r="AY548" i="2" s="1"/>
  <c r="AX549" i="2"/>
  <c r="AX548" i="2" s="1"/>
  <c r="AV549" i="2"/>
  <c r="AV548" i="2" s="1"/>
  <c r="AU549" i="2"/>
  <c r="AU548" i="2" s="1"/>
  <c r="AT549" i="2"/>
  <c r="AT548" i="2" s="1"/>
  <c r="AR549" i="2"/>
  <c r="AQ549" i="2"/>
  <c r="AQ548" i="2" s="1"/>
  <c r="AP549" i="2"/>
  <c r="AP548" i="2" s="1"/>
  <c r="AN549" i="2"/>
  <c r="AM549" i="2"/>
  <c r="AM548" i="2" s="1"/>
  <c r="AL549" i="2"/>
  <c r="AL548" i="2" s="1"/>
  <c r="AJ549" i="2"/>
  <c r="AJ548" i="2" s="1"/>
  <c r="AI549" i="2"/>
  <c r="AH549" i="2"/>
  <c r="AH548" i="2" s="1"/>
  <c r="K549" i="2"/>
  <c r="K548" i="2" s="1"/>
  <c r="J549" i="2"/>
  <c r="J548" i="2" s="1"/>
  <c r="I549" i="2"/>
  <c r="H549" i="2"/>
  <c r="F549" i="2"/>
  <c r="F548" i="2" s="1"/>
  <c r="E549" i="2"/>
  <c r="E548" i="2" s="1"/>
  <c r="D549" i="2"/>
  <c r="D548" i="2" s="1"/>
  <c r="G547" i="2"/>
  <c r="CF546" i="2"/>
  <c r="CE546" i="2"/>
  <c r="CD546" i="2"/>
  <c r="CJ546" i="2" s="1"/>
  <c r="CC546" i="2"/>
  <c r="BY546" i="2"/>
  <c r="BU546" i="2"/>
  <c r="BQ546" i="2"/>
  <c r="BM546" i="2"/>
  <c r="BI546" i="2"/>
  <c r="BE546" i="2"/>
  <c r="BA546" i="2"/>
  <c r="AW546" i="2"/>
  <c r="AS546" i="2"/>
  <c r="AO546" i="2"/>
  <c r="AK546" i="2"/>
  <c r="K546" i="2"/>
  <c r="G546" i="2"/>
  <c r="CF545" i="2"/>
  <c r="CE545" i="2"/>
  <c r="CD545" i="2"/>
  <c r="CJ545" i="2" s="1"/>
  <c r="CC545" i="2"/>
  <c r="BY545" i="2"/>
  <c r="BU545" i="2"/>
  <c r="BQ545" i="2"/>
  <c r="BM545" i="2"/>
  <c r="BI545" i="2"/>
  <c r="BE545" i="2"/>
  <c r="BA545" i="2"/>
  <c r="AW545" i="2"/>
  <c r="AS545" i="2"/>
  <c r="AO545" i="2"/>
  <c r="AK545" i="2"/>
  <c r="K545" i="2"/>
  <c r="G545" i="2"/>
  <c r="CF544" i="2"/>
  <c r="CE544" i="2"/>
  <c r="CD544" i="2"/>
  <c r="CC544" i="2"/>
  <c r="BY544" i="2"/>
  <c r="BU544" i="2"/>
  <c r="BQ544" i="2"/>
  <c r="BM544" i="2"/>
  <c r="BI544" i="2"/>
  <c r="BE544" i="2"/>
  <c r="BA544" i="2"/>
  <c r="AW544" i="2"/>
  <c r="AS544" i="2"/>
  <c r="AO544" i="2"/>
  <c r="AK544" i="2"/>
  <c r="CF543" i="2"/>
  <c r="CE543" i="2"/>
  <c r="CD543" i="2"/>
  <c r="BA543" i="2"/>
  <c r="AW543" i="2"/>
  <c r="AS543" i="2"/>
  <c r="AO543" i="2"/>
  <c r="AK543" i="2"/>
  <c r="K543" i="2"/>
  <c r="G543" i="2"/>
  <c r="CF542" i="2"/>
  <c r="CE542" i="2"/>
  <c r="CD542" i="2"/>
  <c r="BA542" i="2"/>
  <c r="AW542" i="2"/>
  <c r="AS542" i="2"/>
  <c r="AO542" i="2"/>
  <c r="AK542" i="2"/>
  <c r="K542" i="2"/>
  <c r="G542" i="2"/>
  <c r="AZ541" i="2"/>
  <c r="AY541" i="2"/>
  <c r="AX541" i="2"/>
  <c r="AV541" i="2"/>
  <c r="AU541" i="2"/>
  <c r="AT541" i="2"/>
  <c r="AR541" i="2"/>
  <c r="AQ541" i="2"/>
  <c r="AP541" i="2"/>
  <c r="AN541" i="2"/>
  <c r="AM541" i="2"/>
  <c r="AL541" i="2"/>
  <c r="AJ541" i="2"/>
  <c r="AI541" i="2"/>
  <c r="AH541" i="2"/>
  <c r="J541" i="2"/>
  <c r="I541" i="2"/>
  <c r="H541" i="2"/>
  <c r="F541" i="2"/>
  <c r="E541" i="2"/>
  <c r="D541" i="2"/>
  <c r="CF540" i="2"/>
  <c r="CE540" i="2"/>
  <c r="CD540" i="2"/>
  <c r="CC540" i="2"/>
  <c r="BY540" i="2"/>
  <c r="BU540" i="2"/>
  <c r="BQ540" i="2"/>
  <c r="BM540" i="2"/>
  <c r="BI540" i="2"/>
  <c r="BE540" i="2"/>
  <c r="BA540" i="2"/>
  <c r="AW540" i="2"/>
  <c r="AS540" i="2"/>
  <c r="AO540" i="2"/>
  <c r="AK540" i="2"/>
  <c r="CF539" i="2"/>
  <c r="CE539" i="2"/>
  <c r="CD539" i="2"/>
  <c r="CC539" i="2"/>
  <c r="BY539" i="2"/>
  <c r="BU539" i="2"/>
  <c r="BQ539" i="2"/>
  <c r="BM539" i="2"/>
  <c r="BI539" i="2"/>
  <c r="BE539" i="2"/>
  <c r="BA539" i="2"/>
  <c r="AW539" i="2"/>
  <c r="AS539" i="2"/>
  <c r="AO539" i="2"/>
  <c r="AK539" i="2"/>
  <c r="CF538" i="2"/>
  <c r="CE538" i="2"/>
  <c r="CD538" i="2"/>
  <c r="CC538" i="2"/>
  <c r="BY538" i="2"/>
  <c r="BU538" i="2"/>
  <c r="BQ538" i="2"/>
  <c r="BM538" i="2"/>
  <c r="BI538" i="2"/>
  <c r="BE538" i="2"/>
  <c r="BA538" i="2"/>
  <c r="AW538" i="2"/>
  <c r="AS538" i="2"/>
  <c r="AO538" i="2"/>
  <c r="AK538" i="2"/>
  <c r="CF537" i="2"/>
  <c r="CE537" i="2"/>
  <c r="CD537" i="2"/>
  <c r="BA537" i="2"/>
  <c r="AW537" i="2"/>
  <c r="AS537" i="2"/>
  <c r="AO537" i="2"/>
  <c r="AK537" i="2"/>
  <c r="K537" i="2"/>
  <c r="G537" i="2"/>
  <c r="G536" i="2" s="1"/>
  <c r="AZ536" i="2"/>
  <c r="AY536" i="2"/>
  <c r="AX536" i="2"/>
  <c r="AV536" i="2"/>
  <c r="AU536" i="2"/>
  <c r="AT536" i="2"/>
  <c r="AR536" i="2"/>
  <c r="AQ536" i="2"/>
  <c r="AP536" i="2"/>
  <c r="AN536" i="2"/>
  <c r="AM536" i="2"/>
  <c r="AL536" i="2"/>
  <c r="AJ536" i="2"/>
  <c r="AI536" i="2"/>
  <c r="AH536" i="2"/>
  <c r="F536" i="2"/>
  <c r="E536" i="2"/>
  <c r="D536" i="2"/>
  <c r="CF535" i="2"/>
  <c r="CE535" i="2"/>
  <c r="CD535" i="2"/>
  <c r="CC535" i="2"/>
  <c r="BY535" i="2"/>
  <c r="BU535" i="2"/>
  <c r="BQ535" i="2"/>
  <c r="BM535" i="2"/>
  <c r="BI535" i="2"/>
  <c r="BE535" i="2"/>
  <c r="BA535" i="2"/>
  <c r="AW535" i="2"/>
  <c r="AS535" i="2"/>
  <c r="AO535" i="2"/>
  <c r="AK535" i="2"/>
  <c r="CF534" i="2"/>
  <c r="CE534" i="2"/>
  <c r="CD534" i="2"/>
  <c r="CC534" i="2"/>
  <c r="BY534" i="2"/>
  <c r="BU534" i="2"/>
  <c r="BQ534" i="2"/>
  <c r="BM534" i="2"/>
  <c r="BI534" i="2"/>
  <c r="BE534" i="2"/>
  <c r="BA534" i="2"/>
  <c r="AW534" i="2"/>
  <c r="AS534" i="2"/>
  <c r="AO534" i="2"/>
  <c r="AK534" i="2"/>
  <c r="CF533" i="2"/>
  <c r="CE533" i="2"/>
  <c r="CD533" i="2"/>
  <c r="CC533" i="2"/>
  <c r="BY533" i="2"/>
  <c r="BU533" i="2"/>
  <c r="BQ533" i="2"/>
  <c r="BM533" i="2"/>
  <c r="BI533" i="2"/>
  <c r="BE533" i="2"/>
  <c r="BA533" i="2"/>
  <c r="AW533" i="2"/>
  <c r="AS533" i="2"/>
  <c r="AO533" i="2"/>
  <c r="AK533" i="2"/>
  <c r="CB532" i="2"/>
  <c r="CA532" i="2"/>
  <c r="BZ532" i="2"/>
  <c r="BX532" i="2"/>
  <c r="BW532" i="2"/>
  <c r="BV532" i="2"/>
  <c r="BT532" i="2"/>
  <c r="BS532" i="2"/>
  <c r="BR532" i="2"/>
  <c r="BP532" i="2"/>
  <c r="BO532" i="2"/>
  <c r="BN532" i="2"/>
  <c r="BL532" i="2"/>
  <c r="BK532" i="2"/>
  <c r="BJ532" i="2"/>
  <c r="BH532" i="2"/>
  <c r="BG532" i="2"/>
  <c r="BF532" i="2"/>
  <c r="BD532" i="2"/>
  <c r="BC532" i="2"/>
  <c r="BB532" i="2"/>
  <c r="AZ532" i="2"/>
  <c r="AY532" i="2"/>
  <c r="AX532" i="2"/>
  <c r="AV532" i="2"/>
  <c r="AU532" i="2"/>
  <c r="AT532" i="2"/>
  <c r="AR532" i="2"/>
  <c r="AQ532" i="2"/>
  <c r="AP532" i="2"/>
  <c r="AN532" i="2"/>
  <c r="AM532" i="2"/>
  <c r="AL532" i="2"/>
  <c r="AJ532" i="2"/>
  <c r="AI532" i="2"/>
  <c r="AH532" i="2"/>
  <c r="K532" i="2"/>
  <c r="F532" i="2"/>
  <c r="D532" i="2" s="1"/>
  <c r="G532" i="2" s="1"/>
  <c r="CF531" i="2"/>
  <c r="CE531" i="2"/>
  <c r="CD531" i="2"/>
  <c r="CC531" i="2"/>
  <c r="BY531" i="2"/>
  <c r="BU531" i="2"/>
  <c r="BQ531" i="2"/>
  <c r="BM531" i="2"/>
  <c r="BI531" i="2"/>
  <c r="BE531" i="2"/>
  <c r="BA531" i="2"/>
  <c r="AW531" i="2"/>
  <c r="AS531" i="2"/>
  <c r="AO531" i="2"/>
  <c r="AK531" i="2"/>
  <c r="CF530" i="2"/>
  <c r="CE530" i="2"/>
  <c r="CD530" i="2"/>
  <c r="CC530" i="2"/>
  <c r="BY530" i="2"/>
  <c r="BU530" i="2"/>
  <c r="BQ530" i="2"/>
  <c r="BM530" i="2"/>
  <c r="BI530" i="2"/>
  <c r="BE530" i="2"/>
  <c r="BA530" i="2"/>
  <c r="AW530" i="2"/>
  <c r="AS530" i="2"/>
  <c r="AO530" i="2"/>
  <c r="AK530" i="2"/>
  <c r="CF529" i="2"/>
  <c r="CE529" i="2"/>
  <c r="CD529" i="2"/>
  <c r="CC529" i="2"/>
  <c r="BY529" i="2"/>
  <c r="BU529" i="2"/>
  <c r="BQ529" i="2"/>
  <c r="BM529" i="2"/>
  <c r="BI529" i="2"/>
  <c r="BE529" i="2"/>
  <c r="BA529" i="2"/>
  <c r="AW529" i="2"/>
  <c r="AS529" i="2"/>
  <c r="AO529" i="2"/>
  <c r="AK529" i="2"/>
  <c r="CB528" i="2"/>
  <c r="CA528" i="2"/>
  <c r="BZ528" i="2"/>
  <c r="BX528" i="2"/>
  <c r="BW528" i="2"/>
  <c r="BV528" i="2"/>
  <c r="BT528" i="2"/>
  <c r="BS528" i="2"/>
  <c r="BR528" i="2"/>
  <c r="BP528" i="2"/>
  <c r="BO528" i="2"/>
  <c r="BN528" i="2"/>
  <c r="BL528" i="2"/>
  <c r="BK528" i="2"/>
  <c r="BJ528" i="2"/>
  <c r="BH528" i="2"/>
  <c r="BG528" i="2"/>
  <c r="BF528" i="2"/>
  <c r="BD528" i="2"/>
  <c r="BC528" i="2"/>
  <c r="BB528" i="2"/>
  <c r="AZ528" i="2"/>
  <c r="AY528" i="2"/>
  <c r="AX528" i="2"/>
  <c r="AV528" i="2"/>
  <c r="AU528" i="2"/>
  <c r="AT528" i="2"/>
  <c r="AR528" i="2"/>
  <c r="AQ528" i="2"/>
  <c r="AP528" i="2"/>
  <c r="AN528" i="2"/>
  <c r="AM528" i="2"/>
  <c r="AL528" i="2"/>
  <c r="AJ528" i="2"/>
  <c r="AI528" i="2"/>
  <c r="AH528" i="2"/>
  <c r="K528" i="2"/>
  <c r="F528" i="2"/>
  <c r="D528" i="2" s="1"/>
  <c r="G528" i="2" s="1"/>
  <c r="CF527" i="2"/>
  <c r="CE527" i="2"/>
  <c r="CD527" i="2"/>
  <c r="CC527" i="2"/>
  <c r="BY527" i="2"/>
  <c r="BU527" i="2"/>
  <c r="BQ527" i="2"/>
  <c r="BM527" i="2"/>
  <c r="BI527" i="2"/>
  <c r="BE527" i="2"/>
  <c r="BA527" i="2"/>
  <c r="AW527" i="2"/>
  <c r="AS527" i="2"/>
  <c r="AO527" i="2"/>
  <c r="AK527" i="2"/>
  <c r="CF526" i="2"/>
  <c r="CE526" i="2"/>
  <c r="CD526" i="2"/>
  <c r="CC526" i="2"/>
  <c r="BY526" i="2"/>
  <c r="BU526" i="2"/>
  <c r="BQ526" i="2"/>
  <c r="BM526" i="2"/>
  <c r="BI526" i="2"/>
  <c r="BE526" i="2"/>
  <c r="BA526" i="2"/>
  <c r="AW526" i="2"/>
  <c r="AS526" i="2"/>
  <c r="AO526" i="2"/>
  <c r="AK526" i="2"/>
  <c r="CB525" i="2"/>
  <c r="CA525" i="2"/>
  <c r="BZ525" i="2"/>
  <c r="BX525" i="2"/>
  <c r="BW525" i="2"/>
  <c r="BV525" i="2"/>
  <c r="BT525" i="2"/>
  <c r="BS525" i="2"/>
  <c r="BR525" i="2"/>
  <c r="BP525" i="2"/>
  <c r="BO525" i="2"/>
  <c r="BN525" i="2"/>
  <c r="BL525" i="2"/>
  <c r="BK525" i="2"/>
  <c r="BJ525" i="2"/>
  <c r="BH525" i="2"/>
  <c r="BG525" i="2"/>
  <c r="BF525" i="2"/>
  <c r="BD525" i="2"/>
  <c r="BC525" i="2"/>
  <c r="BB525" i="2"/>
  <c r="AZ525" i="2"/>
  <c r="AY525" i="2"/>
  <c r="AX525" i="2"/>
  <c r="AV525" i="2"/>
  <c r="AU525" i="2"/>
  <c r="AT525" i="2"/>
  <c r="AR525" i="2"/>
  <c r="AQ525" i="2"/>
  <c r="AP525" i="2"/>
  <c r="AN525" i="2"/>
  <c r="AM525" i="2"/>
  <c r="AL525" i="2"/>
  <c r="AJ525" i="2"/>
  <c r="AI525" i="2"/>
  <c r="AH525" i="2"/>
  <c r="K525" i="2"/>
  <c r="F525" i="2"/>
  <c r="D525" i="2" s="1"/>
  <c r="G525" i="2" s="1"/>
  <c r="CF522" i="2"/>
  <c r="CE522" i="2"/>
  <c r="CD522" i="2"/>
  <c r="CC522" i="2"/>
  <c r="BY522" i="2"/>
  <c r="BU522" i="2"/>
  <c r="BQ522" i="2"/>
  <c r="BM522" i="2"/>
  <c r="BI522" i="2"/>
  <c r="BA522" i="2"/>
  <c r="AW522" i="2"/>
  <c r="AS522" i="2"/>
  <c r="AO522" i="2"/>
  <c r="AK522" i="2"/>
  <c r="G522" i="2"/>
  <c r="CF521" i="2"/>
  <c r="CE521" i="2"/>
  <c r="CD521" i="2"/>
  <c r="CJ521" i="2" s="1"/>
  <c r="AK521" i="2"/>
  <c r="G521" i="2"/>
  <c r="CF520" i="2"/>
  <c r="CE520" i="2"/>
  <c r="CD520" i="2"/>
  <c r="CC520" i="2"/>
  <c r="BY520" i="2"/>
  <c r="BU520" i="2"/>
  <c r="BQ520" i="2"/>
  <c r="BM520" i="2"/>
  <c r="BI520" i="2"/>
  <c r="BE520" i="2"/>
  <c r="BA520" i="2"/>
  <c r="AW520" i="2"/>
  <c r="AS520" i="2"/>
  <c r="AO520" i="2"/>
  <c r="AK520" i="2"/>
  <c r="CB519" i="2"/>
  <c r="CA519" i="2"/>
  <c r="BZ519" i="2"/>
  <c r="BX519" i="2"/>
  <c r="BW519" i="2"/>
  <c r="BV519" i="2"/>
  <c r="BT519" i="2"/>
  <c r="BS519" i="2"/>
  <c r="BR519" i="2"/>
  <c r="BP519" i="2"/>
  <c r="BO519" i="2"/>
  <c r="BN519" i="2"/>
  <c r="BL519" i="2"/>
  <c r="BK519" i="2"/>
  <c r="BJ519" i="2"/>
  <c r="BH519" i="2"/>
  <c r="BG519" i="2"/>
  <c r="BF519" i="2"/>
  <c r="AZ519" i="2"/>
  <c r="AY519" i="2"/>
  <c r="AX519" i="2"/>
  <c r="AV519" i="2"/>
  <c r="AU519" i="2"/>
  <c r="AT519" i="2"/>
  <c r="AR519" i="2"/>
  <c r="AQ519" i="2"/>
  <c r="AP519" i="2"/>
  <c r="AN519" i="2"/>
  <c r="AM519" i="2"/>
  <c r="AL519" i="2"/>
  <c r="AJ519" i="2"/>
  <c r="AI519" i="2"/>
  <c r="AH519" i="2"/>
  <c r="K519" i="2"/>
  <c r="G519" i="2"/>
  <c r="CF518" i="2"/>
  <c r="CE518" i="2"/>
  <c r="CD518" i="2"/>
  <c r="CC518" i="2"/>
  <c r="BY518" i="2"/>
  <c r="BU518" i="2"/>
  <c r="BQ518" i="2"/>
  <c r="BM518" i="2"/>
  <c r="BI518" i="2"/>
  <c r="BE518" i="2"/>
  <c r="BA518" i="2"/>
  <c r="AW518" i="2"/>
  <c r="AS518" i="2"/>
  <c r="AO518" i="2"/>
  <c r="AK518" i="2"/>
  <c r="CB517" i="2"/>
  <c r="CA517" i="2"/>
  <c r="BZ517" i="2"/>
  <c r="BX517" i="2"/>
  <c r="BW517" i="2"/>
  <c r="BV517" i="2"/>
  <c r="BT517" i="2"/>
  <c r="BS517" i="2"/>
  <c r="BR517" i="2"/>
  <c r="BP517" i="2"/>
  <c r="BO517" i="2"/>
  <c r="BN517" i="2"/>
  <c r="BL517" i="2"/>
  <c r="BK517" i="2"/>
  <c r="BJ517" i="2"/>
  <c r="BH517" i="2"/>
  <c r="BG517" i="2"/>
  <c r="BF517" i="2"/>
  <c r="AZ517" i="2"/>
  <c r="AY517" i="2"/>
  <c r="AX517" i="2"/>
  <c r="AV517" i="2"/>
  <c r="AU517" i="2"/>
  <c r="AT517" i="2"/>
  <c r="AR517" i="2"/>
  <c r="AQ517" i="2"/>
  <c r="AP517" i="2"/>
  <c r="AN517" i="2"/>
  <c r="AM517" i="2"/>
  <c r="AL517" i="2"/>
  <c r="AJ517" i="2"/>
  <c r="AI517" i="2"/>
  <c r="AH517" i="2"/>
  <c r="K517" i="2"/>
  <c r="G517" i="2"/>
  <c r="J516" i="2"/>
  <c r="I516" i="2"/>
  <c r="H516" i="2"/>
  <c r="F516" i="2"/>
  <c r="E516" i="2"/>
  <c r="D516" i="2"/>
  <c r="CF515" i="2"/>
  <c r="CE515" i="2"/>
  <c r="CD515" i="2"/>
  <c r="CC515" i="2"/>
  <c r="BY515" i="2"/>
  <c r="BU515" i="2"/>
  <c r="BQ515" i="2"/>
  <c r="BM515" i="2"/>
  <c r="BI515" i="2"/>
  <c r="BE515" i="2"/>
  <c r="BA515" i="2"/>
  <c r="AW515" i="2"/>
  <c r="AS515" i="2"/>
  <c r="AO515" i="2"/>
  <c r="AK515" i="2"/>
  <c r="K515" i="2"/>
  <c r="G515" i="2"/>
  <c r="CF514" i="2"/>
  <c r="CE514" i="2"/>
  <c r="CD514" i="2"/>
  <c r="CC514" i="2"/>
  <c r="BY514" i="2"/>
  <c r="BU514" i="2"/>
  <c r="BQ514" i="2"/>
  <c r="BM514" i="2"/>
  <c r="BI514" i="2"/>
  <c r="BE514" i="2"/>
  <c r="BA514" i="2"/>
  <c r="AW514" i="2"/>
  <c r="AS514" i="2"/>
  <c r="AO514" i="2"/>
  <c r="AK514" i="2"/>
  <c r="K514" i="2"/>
  <c r="G514" i="2"/>
  <c r="CF513" i="2"/>
  <c r="CE513" i="2"/>
  <c r="CD513" i="2"/>
  <c r="CC513" i="2"/>
  <c r="BY513" i="2"/>
  <c r="BU513" i="2"/>
  <c r="BQ513" i="2"/>
  <c r="BM513" i="2"/>
  <c r="BI513" i="2"/>
  <c r="BE513" i="2"/>
  <c r="BA513" i="2"/>
  <c r="AW513" i="2"/>
  <c r="AS513" i="2"/>
  <c r="AO513" i="2"/>
  <c r="AK513" i="2"/>
  <c r="CF512" i="2"/>
  <c r="CE512" i="2"/>
  <c r="CD512" i="2"/>
  <c r="CC512" i="2"/>
  <c r="BY512" i="2"/>
  <c r="BU512" i="2"/>
  <c r="BQ512" i="2"/>
  <c r="BM512" i="2"/>
  <c r="BI512" i="2"/>
  <c r="BE512" i="2"/>
  <c r="BA512" i="2"/>
  <c r="AW512" i="2"/>
  <c r="AS512" i="2"/>
  <c r="AO512" i="2"/>
  <c r="AK512" i="2"/>
  <c r="K512" i="2"/>
  <c r="G512" i="2"/>
  <c r="AZ511" i="2"/>
  <c r="AY511" i="2"/>
  <c r="AX511" i="2"/>
  <c r="AV511" i="2"/>
  <c r="AU511" i="2"/>
  <c r="AT511" i="2"/>
  <c r="AR511" i="2"/>
  <c r="AQ511" i="2"/>
  <c r="AP511" i="2"/>
  <c r="AN511" i="2"/>
  <c r="AM511" i="2"/>
  <c r="AL511" i="2"/>
  <c r="AJ511" i="2"/>
  <c r="AI511" i="2"/>
  <c r="AH511" i="2"/>
  <c r="F511" i="2"/>
  <c r="E511" i="2"/>
  <c r="D511" i="2"/>
  <c r="CF510" i="2"/>
  <c r="CE510" i="2"/>
  <c r="CD510" i="2"/>
  <c r="CC510" i="2"/>
  <c r="BY510" i="2"/>
  <c r="BU510" i="2"/>
  <c r="BQ510" i="2"/>
  <c r="BM510" i="2"/>
  <c r="BI510" i="2"/>
  <c r="BE510" i="2"/>
  <c r="BA510" i="2"/>
  <c r="AW510" i="2"/>
  <c r="AS510" i="2"/>
  <c r="AO510" i="2"/>
  <c r="AK510" i="2"/>
  <c r="CF509" i="2"/>
  <c r="CE509" i="2"/>
  <c r="CD509" i="2"/>
  <c r="CC509" i="2"/>
  <c r="BY509" i="2"/>
  <c r="BU509" i="2"/>
  <c r="BQ509" i="2"/>
  <c r="BM509" i="2"/>
  <c r="BI509" i="2"/>
  <c r="BE509" i="2"/>
  <c r="BA509" i="2"/>
  <c r="AW509" i="2"/>
  <c r="AS509" i="2"/>
  <c r="AO509" i="2"/>
  <c r="AK509" i="2"/>
  <c r="CF508" i="2"/>
  <c r="CE508" i="2"/>
  <c r="CD508" i="2"/>
  <c r="BA508" i="2"/>
  <c r="AW508" i="2"/>
  <c r="AS508" i="2"/>
  <c r="AO508" i="2"/>
  <c r="AK508" i="2"/>
  <c r="K508" i="2"/>
  <c r="G508" i="2"/>
  <c r="CF507" i="2"/>
  <c r="CE507" i="2"/>
  <c r="CD507" i="2"/>
  <c r="BE507" i="2"/>
  <c r="BA507" i="2"/>
  <c r="AW507" i="2"/>
  <c r="AS507" i="2"/>
  <c r="AO507" i="2"/>
  <c r="AK507" i="2"/>
  <c r="CF506" i="2"/>
  <c r="CE506" i="2"/>
  <c r="CD506" i="2"/>
  <c r="BA506" i="2"/>
  <c r="AW506" i="2"/>
  <c r="AS506" i="2"/>
  <c r="AO506" i="2"/>
  <c r="AK506" i="2"/>
  <c r="K506" i="2"/>
  <c r="G506" i="2"/>
  <c r="CF505" i="2"/>
  <c r="CE505" i="2"/>
  <c r="CD505" i="2"/>
  <c r="BE505" i="2"/>
  <c r="BA505" i="2"/>
  <c r="AW505" i="2"/>
  <c r="AS505" i="2"/>
  <c r="AO505" i="2"/>
  <c r="AK505" i="2"/>
  <c r="CF504" i="2"/>
  <c r="CE504" i="2"/>
  <c r="CD504" i="2"/>
  <c r="BA504" i="2"/>
  <c r="AW504" i="2"/>
  <c r="AS504" i="2"/>
  <c r="AO504" i="2"/>
  <c r="AK504" i="2"/>
  <c r="K504" i="2"/>
  <c r="G504" i="2"/>
  <c r="CF503" i="2"/>
  <c r="CE503" i="2"/>
  <c r="CD503" i="2"/>
  <c r="BE503" i="2"/>
  <c r="BA503" i="2"/>
  <c r="AW503" i="2"/>
  <c r="AS503" i="2"/>
  <c r="AO503" i="2"/>
  <c r="AK503" i="2"/>
  <c r="CF502" i="2"/>
  <c r="CE502" i="2"/>
  <c r="CD502" i="2"/>
  <c r="BA502" i="2"/>
  <c r="AW502" i="2"/>
  <c r="AS502" i="2"/>
  <c r="AO502" i="2"/>
  <c r="AK502" i="2"/>
  <c r="K502" i="2"/>
  <c r="G502" i="2"/>
  <c r="AZ501" i="2"/>
  <c r="AY501" i="2"/>
  <c r="AX501" i="2"/>
  <c r="AV501" i="2"/>
  <c r="AU501" i="2"/>
  <c r="AT501" i="2"/>
  <c r="AR501" i="2"/>
  <c r="AQ501" i="2"/>
  <c r="AP501" i="2"/>
  <c r="AN501" i="2"/>
  <c r="AM501" i="2"/>
  <c r="AL501" i="2"/>
  <c r="AJ501" i="2"/>
  <c r="AI501" i="2"/>
  <c r="AH501" i="2"/>
  <c r="J501" i="2"/>
  <c r="I501" i="2"/>
  <c r="H501" i="2"/>
  <c r="F501" i="2"/>
  <c r="E501" i="2"/>
  <c r="D501" i="2"/>
  <c r="CF499" i="2"/>
  <c r="CE499" i="2"/>
  <c r="CD499" i="2"/>
  <c r="CC499" i="2"/>
  <c r="BY499" i="2"/>
  <c r="BU499" i="2"/>
  <c r="BQ499" i="2"/>
  <c r="BM499" i="2"/>
  <c r="BI499" i="2"/>
  <c r="BA499" i="2"/>
  <c r="AW499" i="2"/>
  <c r="AS499" i="2"/>
  <c r="AO499" i="2"/>
  <c r="AK499" i="2"/>
  <c r="K499" i="2"/>
  <c r="G499" i="2"/>
  <c r="CF498" i="2"/>
  <c r="CE498" i="2"/>
  <c r="CD498" i="2"/>
  <c r="CC498" i="2"/>
  <c r="BY498" i="2"/>
  <c r="BU498" i="2"/>
  <c r="BQ498" i="2"/>
  <c r="BM498" i="2"/>
  <c r="BI498" i="2"/>
  <c r="BA498" i="2"/>
  <c r="AW498" i="2"/>
  <c r="AS498" i="2"/>
  <c r="AO498" i="2"/>
  <c r="AK498" i="2"/>
  <c r="K498" i="2"/>
  <c r="G498" i="2"/>
  <c r="CB497" i="2"/>
  <c r="CA497" i="2"/>
  <c r="BZ497" i="2"/>
  <c r="BX497" i="2"/>
  <c r="BW497" i="2"/>
  <c r="BV497" i="2"/>
  <c r="BT497" i="2"/>
  <c r="BS497" i="2"/>
  <c r="BR497" i="2"/>
  <c r="BP497" i="2"/>
  <c r="BO497" i="2"/>
  <c r="BN497" i="2"/>
  <c r="BL497" i="2"/>
  <c r="BK497" i="2"/>
  <c r="BJ497" i="2"/>
  <c r="BH497" i="2"/>
  <c r="BG497" i="2"/>
  <c r="BF497" i="2"/>
  <c r="BD497" i="2"/>
  <c r="BC497" i="2"/>
  <c r="BB497" i="2"/>
  <c r="AZ497" i="2"/>
  <c r="AY497" i="2"/>
  <c r="AX497" i="2"/>
  <c r="AV497" i="2"/>
  <c r="AU497" i="2"/>
  <c r="AT497" i="2"/>
  <c r="AR497" i="2"/>
  <c r="AQ497" i="2"/>
  <c r="AP497" i="2"/>
  <c r="AN497" i="2"/>
  <c r="AM497" i="2"/>
  <c r="AL497" i="2"/>
  <c r="AJ497" i="2"/>
  <c r="AI497" i="2"/>
  <c r="AH497" i="2"/>
  <c r="J497" i="2"/>
  <c r="I497" i="2"/>
  <c r="H497" i="2"/>
  <c r="F497" i="2"/>
  <c r="E497" i="2"/>
  <c r="D497" i="2"/>
  <c r="CF496" i="2"/>
  <c r="CE496" i="2"/>
  <c r="CD496" i="2"/>
  <c r="CC496" i="2"/>
  <c r="BY496" i="2"/>
  <c r="BU496" i="2"/>
  <c r="BQ496" i="2"/>
  <c r="BM496" i="2"/>
  <c r="BI496" i="2"/>
  <c r="BA496" i="2"/>
  <c r="AW496" i="2"/>
  <c r="AS496" i="2"/>
  <c r="AO496" i="2"/>
  <c r="AK496" i="2"/>
  <c r="K496" i="2"/>
  <c r="G496" i="2"/>
  <c r="G495" i="2" s="1"/>
  <c r="CB495" i="2"/>
  <c r="CA495" i="2"/>
  <c r="BZ495" i="2"/>
  <c r="BX495" i="2"/>
  <c r="BW495" i="2"/>
  <c r="BV495" i="2"/>
  <c r="BT495" i="2"/>
  <c r="BS495" i="2"/>
  <c r="BR495" i="2"/>
  <c r="BP495" i="2"/>
  <c r="BO495" i="2"/>
  <c r="BN495" i="2"/>
  <c r="BL495" i="2"/>
  <c r="BK495" i="2"/>
  <c r="BJ495" i="2"/>
  <c r="BH495" i="2"/>
  <c r="BG495" i="2"/>
  <c r="BF495" i="2"/>
  <c r="BD495" i="2"/>
  <c r="BC495" i="2"/>
  <c r="BB495" i="2"/>
  <c r="AZ495" i="2"/>
  <c r="AY495" i="2"/>
  <c r="AX495" i="2"/>
  <c r="AV495" i="2"/>
  <c r="AU495" i="2"/>
  <c r="AT495" i="2"/>
  <c r="AR495" i="2"/>
  <c r="AQ495" i="2"/>
  <c r="AP495" i="2"/>
  <c r="AN495" i="2"/>
  <c r="AM495" i="2"/>
  <c r="AL495" i="2"/>
  <c r="AJ495" i="2"/>
  <c r="AI495" i="2"/>
  <c r="AH495" i="2"/>
  <c r="J495" i="2"/>
  <c r="I495" i="2"/>
  <c r="H495" i="2"/>
  <c r="F495" i="2"/>
  <c r="E495" i="2"/>
  <c r="D495" i="2"/>
  <c r="CF494" i="2"/>
  <c r="CE494" i="2"/>
  <c r="CD494" i="2"/>
  <c r="CC494" i="2"/>
  <c r="BY494" i="2"/>
  <c r="BU494" i="2"/>
  <c r="BQ494" i="2"/>
  <c r="BM494" i="2"/>
  <c r="BI494" i="2"/>
  <c r="BE494" i="2"/>
  <c r="BA494" i="2"/>
  <c r="AW494" i="2"/>
  <c r="AS494" i="2"/>
  <c r="AO494" i="2"/>
  <c r="AK494" i="2"/>
  <c r="CF493" i="2"/>
  <c r="CE493" i="2"/>
  <c r="CD493" i="2"/>
  <c r="CC493" i="2"/>
  <c r="BY493" i="2"/>
  <c r="BU493" i="2"/>
  <c r="BQ493" i="2"/>
  <c r="BM493" i="2"/>
  <c r="BI493" i="2"/>
  <c r="BE493" i="2"/>
  <c r="BA493" i="2"/>
  <c r="AW493" i="2"/>
  <c r="AS493" i="2"/>
  <c r="AO493" i="2"/>
  <c r="AK493" i="2"/>
  <c r="CF492" i="2"/>
  <c r="CE492" i="2"/>
  <c r="CD492" i="2"/>
  <c r="CC492" i="2"/>
  <c r="BY492" i="2"/>
  <c r="BU492" i="2"/>
  <c r="BQ492" i="2"/>
  <c r="BM492" i="2"/>
  <c r="BI492" i="2"/>
  <c r="BE492" i="2"/>
  <c r="BA492" i="2"/>
  <c r="AW492" i="2"/>
  <c r="AS492" i="2"/>
  <c r="AO492" i="2"/>
  <c r="AK492" i="2"/>
  <c r="CF491" i="2"/>
  <c r="CE491" i="2"/>
  <c r="CD491" i="2"/>
  <c r="CC491" i="2"/>
  <c r="BY491" i="2"/>
  <c r="BU491" i="2"/>
  <c r="BQ491" i="2"/>
  <c r="BM491" i="2"/>
  <c r="BI491" i="2"/>
  <c r="BE491" i="2"/>
  <c r="BA491" i="2"/>
  <c r="AW491" i="2"/>
  <c r="AS491" i="2"/>
  <c r="AO491" i="2"/>
  <c r="AK491" i="2"/>
  <c r="CF490" i="2"/>
  <c r="CE490" i="2"/>
  <c r="CD490" i="2"/>
  <c r="CC490" i="2"/>
  <c r="BY490" i="2"/>
  <c r="BU490" i="2"/>
  <c r="BQ490" i="2"/>
  <c r="BM490" i="2"/>
  <c r="BI490" i="2"/>
  <c r="BE490" i="2"/>
  <c r="BA490" i="2"/>
  <c r="AW490" i="2"/>
  <c r="AS490" i="2"/>
  <c r="AO490" i="2"/>
  <c r="AK490" i="2"/>
  <c r="CF489" i="2"/>
  <c r="CE489" i="2"/>
  <c r="CD489" i="2"/>
  <c r="CC489" i="2"/>
  <c r="BY489" i="2"/>
  <c r="BU489" i="2"/>
  <c r="BQ489" i="2"/>
  <c r="BM489" i="2"/>
  <c r="BI489" i="2"/>
  <c r="BE489" i="2"/>
  <c r="BA489" i="2"/>
  <c r="AW489" i="2"/>
  <c r="AS489" i="2"/>
  <c r="AO489" i="2"/>
  <c r="AK489" i="2"/>
  <c r="CF488" i="2"/>
  <c r="CE488" i="2"/>
  <c r="CD488" i="2"/>
  <c r="CC488" i="2"/>
  <c r="BY488" i="2"/>
  <c r="BU488" i="2"/>
  <c r="BQ488" i="2"/>
  <c r="BM488" i="2"/>
  <c r="BI488" i="2"/>
  <c r="BE488" i="2"/>
  <c r="BA488" i="2"/>
  <c r="AW488" i="2"/>
  <c r="AS488" i="2"/>
  <c r="AO488" i="2"/>
  <c r="AK488" i="2"/>
  <c r="CF487" i="2"/>
  <c r="CE487" i="2"/>
  <c r="CD487" i="2"/>
  <c r="CC487" i="2"/>
  <c r="BY487" i="2"/>
  <c r="BU487" i="2"/>
  <c r="BQ487" i="2"/>
  <c r="BM487" i="2"/>
  <c r="BI487" i="2"/>
  <c r="BE487" i="2"/>
  <c r="BA487" i="2"/>
  <c r="AW487" i="2"/>
  <c r="AS487" i="2"/>
  <c r="AO487" i="2"/>
  <c r="AK487" i="2"/>
  <c r="CF486" i="2"/>
  <c r="CE486" i="2"/>
  <c r="CD486" i="2"/>
  <c r="CC486" i="2"/>
  <c r="BY486" i="2"/>
  <c r="BU486" i="2"/>
  <c r="BQ486" i="2"/>
  <c r="BM486" i="2"/>
  <c r="BI486" i="2"/>
  <c r="BE486" i="2"/>
  <c r="BA486" i="2"/>
  <c r="AW486" i="2"/>
  <c r="AS486" i="2"/>
  <c r="AO486" i="2"/>
  <c r="AK486" i="2"/>
  <c r="CF485" i="2"/>
  <c r="CE485" i="2"/>
  <c r="CD485" i="2"/>
  <c r="CC485" i="2"/>
  <c r="BY485" i="2"/>
  <c r="BU485" i="2"/>
  <c r="BQ485" i="2"/>
  <c r="BM485" i="2"/>
  <c r="BI485" i="2"/>
  <c r="BE485" i="2"/>
  <c r="BA485" i="2"/>
  <c r="AW485" i="2"/>
  <c r="AS485" i="2"/>
  <c r="AO485" i="2"/>
  <c r="AK485" i="2"/>
  <c r="CF484" i="2"/>
  <c r="CE484" i="2"/>
  <c r="CD484" i="2"/>
  <c r="CC484" i="2"/>
  <c r="BA484" i="2"/>
  <c r="AW484" i="2"/>
  <c r="AS484" i="2"/>
  <c r="AO484" i="2"/>
  <c r="AK484" i="2"/>
  <c r="K484" i="2"/>
  <c r="G484" i="2"/>
  <c r="CF483" i="2"/>
  <c r="CE483" i="2"/>
  <c r="CD483" i="2"/>
  <c r="CC483" i="2"/>
  <c r="BY483" i="2"/>
  <c r="BU483" i="2"/>
  <c r="BQ483" i="2"/>
  <c r="BM483" i="2"/>
  <c r="BI483" i="2"/>
  <c r="BE483" i="2"/>
  <c r="BA483" i="2"/>
  <c r="AW483" i="2"/>
  <c r="AS483" i="2"/>
  <c r="AO483" i="2"/>
  <c r="AK483" i="2"/>
  <c r="CF482" i="2"/>
  <c r="CE482" i="2"/>
  <c r="CD482" i="2"/>
  <c r="BA482" i="2"/>
  <c r="AW482" i="2"/>
  <c r="AS482" i="2"/>
  <c r="AO482" i="2"/>
  <c r="AK482" i="2"/>
  <c r="K482" i="2"/>
  <c r="G482" i="2"/>
  <c r="AZ481" i="2"/>
  <c r="AY481" i="2"/>
  <c r="AX481" i="2"/>
  <c r="AV481" i="2"/>
  <c r="AU481" i="2"/>
  <c r="AT481" i="2"/>
  <c r="AR481" i="2"/>
  <c r="AQ481" i="2"/>
  <c r="AP481" i="2"/>
  <c r="AN481" i="2"/>
  <c r="AM481" i="2"/>
  <c r="AL481" i="2"/>
  <c r="AJ481" i="2"/>
  <c r="AI481" i="2"/>
  <c r="AH481" i="2"/>
  <c r="F481" i="2"/>
  <c r="E481" i="2"/>
  <c r="D481" i="2"/>
  <c r="CF479" i="2"/>
  <c r="CE479" i="2"/>
  <c r="CD479" i="2"/>
  <c r="CC479" i="2"/>
  <c r="BY479" i="2"/>
  <c r="BU479" i="2"/>
  <c r="BQ479" i="2"/>
  <c r="BM479" i="2"/>
  <c r="BI479" i="2"/>
  <c r="BE479" i="2"/>
  <c r="BA479" i="2"/>
  <c r="AW479" i="2"/>
  <c r="AS479" i="2"/>
  <c r="AO479" i="2"/>
  <c r="AK479" i="2"/>
  <c r="CF478" i="2"/>
  <c r="CE478" i="2"/>
  <c r="CD478" i="2"/>
  <c r="BA478" i="2"/>
  <c r="AW478" i="2"/>
  <c r="AS478" i="2"/>
  <c r="AO478" i="2"/>
  <c r="AK478" i="2"/>
  <c r="K478" i="2"/>
  <c r="G478" i="2"/>
  <c r="G477" i="2" s="1"/>
  <c r="AZ477" i="2"/>
  <c r="AY477" i="2"/>
  <c r="AX477" i="2"/>
  <c r="AV477" i="2"/>
  <c r="AU477" i="2"/>
  <c r="AT477" i="2"/>
  <c r="AR477" i="2"/>
  <c r="AQ477" i="2"/>
  <c r="AP477" i="2"/>
  <c r="AN477" i="2"/>
  <c r="AM477" i="2"/>
  <c r="AL477" i="2"/>
  <c r="AJ477" i="2"/>
  <c r="AI477" i="2"/>
  <c r="AH477" i="2"/>
  <c r="F477" i="2"/>
  <c r="E477" i="2"/>
  <c r="D477" i="2"/>
  <c r="CF476" i="2"/>
  <c r="CE476" i="2"/>
  <c r="CD476" i="2"/>
  <c r="CC476" i="2"/>
  <c r="BY476" i="2"/>
  <c r="BU476" i="2"/>
  <c r="BQ476" i="2"/>
  <c r="BM476" i="2"/>
  <c r="BI476" i="2"/>
  <c r="BE476" i="2"/>
  <c r="BA476" i="2"/>
  <c r="AW476" i="2"/>
  <c r="AS476" i="2"/>
  <c r="AO476" i="2"/>
  <c r="AK476" i="2"/>
  <c r="G476" i="2"/>
  <c r="CF475" i="2"/>
  <c r="CE475" i="2"/>
  <c r="CD475" i="2"/>
  <c r="CC475" i="2"/>
  <c r="BY475" i="2"/>
  <c r="BU475" i="2"/>
  <c r="BQ475" i="2"/>
  <c r="BM475" i="2"/>
  <c r="BI475" i="2"/>
  <c r="BE475" i="2"/>
  <c r="BA475" i="2"/>
  <c r="AW475" i="2"/>
  <c r="AS475" i="2"/>
  <c r="AO475" i="2"/>
  <c r="AK475" i="2"/>
  <c r="K475" i="2"/>
  <c r="G475" i="2"/>
  <c r="CF474" i="2"/>
  <c r="CE474" i="2"/>
  <c r="CC474" i="2"/>
  <c r="BY474" i="2"/>
  <c r="BU474" i="2"/>
  <c r="BQ474" i="2"/>
  <c r="BM474" i="2"/>
  <c r="BI474" i="2"/>
  <c r="BA474" i="2"/>
  <c r="AW474" i="2"/>
  <c r="AS474" i="2"/>
  <c r="AO474" i="2"/>
  <c r="AK474" i="2"/>
  <c r="CF473" i="2"/>
  <c r="CE473" i="2"/>
  <c r="BA473" i="2"/>
  <c r="AW473" i="2"/>
  <c r="AS473" i="2"/>
  <c r="AO473" i="2"/>
  <c r="AK473" i="2"/>
  <c r="K473" i="2"/>
  <c r="G473" i="2"/>
  <c r="AZ472" i="2"/>
  <c r="AY472" i="2"/>
  <c r="AX472" i="2"/>
  <c r="AV472" i="2"/>
  <c r="AU472" i="2"/>
  <c r="AT472" i="2"/>
  <c r="AR472" i="2"/>
  <c r="AQ472" i="2"/>
  <c r="AP472" i="2"/>
  <c r="AN472" i="2"/>
  <c r="AM472" i="2"/>
  <c r="AL472" i="2"/>
  <c r="AJ472" i="2"/>
  <c r="AI472" i="2"/>
  <c r="AH472" i="2"/>
  <c r="F472" i="2"/>
  <c r="E472" i="2"/>
  <c r="D472" i="2"/>
  <c r="CF471" i="2"/>
  <c r="CE471" i="2"/>
  <c r="CD471" i="2"/>
  <c r="CC471" i="2"/>
  <c r="BY471" i="2"/>
  <c r="BU471" i="2"/>
  <c r="BQ471" i="2"/>
  <c r="BM471" i="2"/>
  <c r="BI471" i="2"/>
  <c r="BE471" i="2"/>
  <c r="BA471" i="2"/>
  <c r="AW471" i="2"/>
  <c r="AS471" i="2"/>
  <c r="AO471" i="2"/>
  <c r="AK471" i="2"/>
  <c r="CF470" i="2"/>
  <c r="CE470" i="2"/>
  <c r="CD470" i="2"/>
  <c r="CC470" i="2"/>
  <c r="BY470" i="2"/>
  <c r="BU470" i="2"/>
  <c r="BQ470" i="2"/>
  <c r="BM470" i="2"/>
  <c r="BI470" i="2"/>
  <c r="BE470" i="2"/>
  <c r="BA470" i="2"/>
  <c r="AW470" i="2"/>
  <c r="AS470" i="2"/>
  <c r="AO470" i="2"/>
  <c r="AK470" i="2"/>
  <c r="CF469" i="2"/>
  <c r="CE469" i="2"/>
  <c r="CD469" i="2"/>
  <c r="CC469" i="2"/>
  <c r="BY469" i="2"/>
  <c r="BU469" i="2"/>
  <c r="BQ469" i="2"/>
  <c r="BM469" i="2"/>
  <c r="BI469" i="2"/>
  <c r="BE469" i="2"/>
  <c r="BA469" i="2"/>
  <c r="AW469" i="2"/>
  <c r="AS469" i="2"/>
  <c r="AO469" i="2"/>
  <c r="AK469" i="2"/>
  <c r="CF468" i="2"/>
  <c r="CE468" i="2"/>
  <c r="CD468" i="2"/>
  <c r="CC468" i="2"/>
  <c r="BY468" i="2"/>
  <c r="BU468" i="2"/>
  <c r="BQ468" i="2"/>
  <c r="BM468" i="2"/>
  <c r="BI468" i="2"/>
  <c r="BE468" i="2"/>
  <c r="BA468" i="2"/>
  <c r="AW468" i="2"/>
  <c r="AS468" i="2"/>
  <c r="AO468" i="2"/>
  <c r="AK468" i="2"/>
  <c r="CF467" i="2"/>
  <c r="CE467" i="2"/>
  <c r="CD467" i="2"/>
  <c r="BA467" i="2"/>
  <c r="AW467" i="2"/>
  <c r="AS467" i="2"/>
  <c r="AO467" i="2"/>
  <c r="AK467" i="2"/>
  <c r="K467" i="2"/>
  <c r="G467" i="2"/>
  <c r="G466" i="2" s="1"/>
  <c r="AZ466" i="2"/>
  <c r="AY466" i="2"/>
  <c r="AX466" i="2"/>
  <c r="AV466" i="2"/>
  <c r="AU466" i="2"/>
  <c r="AT466" i="2"/>
  <c r="AR466" i="2"/>
  <c r="AQ466" i="2"/>
  <c r="AP466" i="2"/>
  <c r="AN466" i="2"/>
  <c r="AM466" i="2"/>
  <c r="AL466" i="2"/>
  <c r="AJ466" i="2"/>
  <c r="AI466" i="2"/>
  <c r="AH466" i="2"/>
  <c r="F466" i="2"/>
  <c r="E466" i="2"/>
  <c r="D466" i="2"/>
  <c r="CF464" i="2"/>
  <c r="CE464" i="2"/>
  <c r="CD464" i="2"/>
  <c r="CC464" i="2"/>
  <c r="BY464" i="2"/>
  <c r="BU464" i="2"/>
  <c r="BQ464" i="2"/>
  <c r="BM464" i="2"/>
  <c r="BI464" i="2"/>
  <c r="BE464" i="2"/>
  <c r="BA464" i="2"/>
  <c r="AW464" i="2"/>
  <c r="AS464" i="2"/>
  <c r="AO464" i="2"/>
  <c r="AK464" i="2"/>
  <c r="K464" i="2"/>
  <c r="G464" i="2"/>
  <c r="G463" i="2" s="1"/>
  <c r="CB463" i="2"/>
  <c r="CA463" i="2"/>
  <c r="BZ463" i="2"/>
  <c r="BX463" i="2"/>
  <c r="BW463" i="2"/>
  <c r="BV463" i="2"/>
  <c r="BT463" i="2"/>
  <c r="BS463" i="2"/>
  <c r="BR463" i="2"/>
  <c r="BP463" i="2"/>
  <c r="BO463" i="2"/>
  <c r="BN463" i="2"/>
  <c r="BL463" i="2"/>
  <c r="BK463" i="2"/>
  <c r="BJ463" i="2"/>
  <c r="BH463" i="2"/>
  <c r="BG463" i="2"/>
  <c r="BF463" i="2"/>
  <c r="BD463" i="2"/>
  <c r="BC463" i="2"/>
  <c r="BB463" i="2"/>
  <c r="AZ463" i="2"/>
  <c r="AY463" i="2"/>
  <c r="AX463" i="2"/>
  <c r="AV463" i="2"/>
  <c r="AU463" i="2"/>
  <c r="AT463" i="2"/>
  <c r="AR463" i="2"/>
  <c r="AQ463" i="2"/>
  <c r="AP463" i="2"/>
  <c r="AN463" i="2"/>
  <c r="AM463" i="2"/>
  <c r="AL463" i="2"/>
  <c r="AJ463" i="2"/>
  <c r="AI463" i="2"/>
  <c r="AH463" i="2"/>
  <c r="F463" i="2"/>
  <c r="E463" i="2"/>
  <c r="D463" i="2"/>
  <c r="CF462" i="2"/>
  <c r="CE462" i="2"/>
  <c r="CD462" i="2"/>
  <c r="CC462" i="2"/>
  <c r="BY462" i="2"/>
  <c r="BU462" i="2"/>
  <c r="BQ462" i="2"/>
  <c r="BM462" i="2"/>
  <c r="BI462" i="2"/>
  <c r="BE462" i="2"/>
  <c r="BA462" i="2"/>
  <c r="AW462" i="2"/>
  <c r="AS462" i="2"/>
  <c r="AO462" i="2"/>
  <c r="AK462" i="2"/>
  <c r="CF461" i="2"/>
  <c r="CE461" i="2"/>
  <c r="CD461" i="2"/>
  <c r="BA461" i="2"/>
  <c r="AW461" i="2"/>
  <c r="AS461" i="2"/>
  <c r="AO461" i="2"/>
  <c r="AK461" i="2"/>
  <c r="K461" i="2"/>
  <c r="G461" i="2"/>
  <c r="G460" i="2" s="1"/>
  <c r="AZ460" i="2"/>
  <c r="AY460" i="2"/>
  <c r="AX460" i="2"/>
  <c r="AV460" i="2"/>
  <c r="AU460" i="2"/>
  <c r="AT460" i="2"/>
  <c r="AR460" i="2"/>
  <c r="AQ460" i="2"/>
  <c r="AP460" i="2"/>
  <c r="AN460" i="2"/>
  <c r="AM460" i="2"/>
  <c r="AL460" i="2"/>
  <c r="AJ460" i="2"/>
  <c r="AI460" i="2"/>
  <c r="AH460" i="2"/>
  <c r="F460" i="2"/>
  <c r="E460" i="2"/>
  <c r="D460" i="2"/>
  <c r="CF459" i="2"/>
  <c r="CE459" i="2"/>
  <c r="CD459" i="2"/>
  <c r="CC459" i="2"/>
  <c r="BY459" i="2"/>
  <c r="BU459" i="2"/>
  <c r="BQ459" i="2"/>
  <c r="BM459" i="2"/>
  <c r="BI459" i="2"/>
  <c r="BE459" i="2"/>
  <c r="BA459" i="2"/>
  <c r="AW459" i="2"/>
  <c r="AS459" i="2"/>
  <c r="AO459" i="2"/>
  <c r="AK459" i="2"/>
  <c r="K459" i="2"/>
  <c r="G459" i="2"/>
  <c r="CF458" i="2"/>
  <c r="CE458" i="2"/>
  <c r="CD458" i="2"/>
  <c r="CC458" i="2"/>
  <c r="BY458" i="2"/>
  <c r="BU458" i="2"/>
  <c r="BQ458" i="2"/>
  <c r="BM458" i="2"/>
  <c r="BI458" i="2"/>
  <c r="BE458" i="2"/>
  <c r="BA458" i="2"/>
  <c r="AW458" i="2"/>
  <c r="AS458" i="2"/>
  <c r="AO458" i="2"/>
  <c r="AK458" i="2"/>
  <c r="CF457" i="2"/>
  <c r="CE457" i="2"/>
  <c r="CD457" i="2"/>
  <c r="CC457" i="2"/>
  <c r="BY457" i="2"/>
  <c r="BU457" i="2"/>
  <c r="BQ457" i="2"/>
  <c r="BM457" i="2"/>
  <c r="BI457" i="2"/>
  <c r="BE457" i="2"/>
  <c r="BA457" i="2"/>
  <c r="AW457" i="2"/>
  <c r="AS457" i="2"/>
  <c r="AO457" i="2"/>
  <c r="AK457" i="2"/>
  <c r="CF456" i="2"/>
  <c r="CE456" i="2"/>
  <c r="CD456" i="2"/>
  <c r="CC456" i="2"/>
  <c r="BY456" i="2"/>
  <c r="BU456" i="2"/>
  <c r="BQ456" i="2"/>
  <c r="BM456" i="2"/>
  <c r="BI456" i="2"/>
  <c r="BE456" i="2"/>
  <c r="BA456" i="2"/>
  <c r="AW456" i="2"/>
  <c r="AS456" i="2"/>
  <c r="AO456" i="2"/>
  <c r="AK456" i="2"/>
  <c r="CF455" i="2"/>
  <c r="CE455" i="2"/>
  <c r="CD455" i="2"/>
  <c r="BA455" i="2"/>
  <c r="AW455" i="2"/>
  <c r="AS455" i="2"/>
  <c r="AO455" i="2"/>
  <c r="AK455" i="2"/>
  <c r="K455" i="2"/>
  <c r="G455" i="2"/>
  <c r="AZ454" i="2"/>
  <c r="AY454" i="2"/>
  <c r="AX454" i="2"/>
  <c r="AV454" i="2"/>
  <c r="AU454" i="2"/>
  <c r="AT454" i="2"/>
  <c r="AR454" i="2"/>
  <c r="AQ454" i="2"/>
  <c r="AP454" i="2"/>
  <c r="AN454" i="2"/>
  <c r="AM454" i="2"/>
  <c r="AL454" i="2"/>
  <c r="AJ454" i="2"/>
  <c r="AI454" i="2"/>
  <c r="AH454" i="2"/>
  <c r="F454" i="2"/>
  <c r="D454" i="2"/>
  <c r="CF453" i="2"/>
  <c r="CE453" i="2"/>
  <c r="CC453" i="2"/>
  <c r="BY453" i="2"/>
  <c r="BU453" i="2"/>
  <c r="BQ453" i="2"/>
  <c r="BM453" i="2"/>
  <c r="BI453" i="2"/>
  <c r="BA453" i="2"/>
  <c r="AW453" i="2"/>
  <c r="AS453" i="2"/>
  <c r="AO453" i="2"/>
  <c r="CF452" i="2"/>
  <c r="CE452" i="2"/>
  <c r="CD452" i="2"/>
  <c r="BE452" i="2"/>
  <c r="BA452" i="2"/>
  <c r="AW452" i="2"/>
  <c r="AS452" i="2"/>
  <c r="AO452" i="2"/>
  <c r="AK452" i="2"/>
  <c r="G452" i="2"/>
  <c r="CF451" i="2"/>
  <c r="CE451" i="2"/>
  <c r="CC451" i="2"/>
  <c r="BY451" i="2"/>
  <c r="BU451" i="2"/>
  <c r="BQ451" i="2"/>
  <c r="BM451" i="2"/>
  <c r="BI451" i="2"/>
  <c r="BE451" i="2"/>
  <c r="BA451" i="2"/>
  <c r="AW451" i="2"/>
  <c r="AS451" i="2"/>
  <c r="AO451" i="2"/>
  <c r="CF450" i="2"/>
  <c r="CE450" i="2"/>
  <c r="CD450" i="2"/>
  <c r="BE450" i="2"/>
  <c r="BA450" i="2"/>
  <c r="AW450" i="2"/>
  <c r="AS450" i="2"/>
  <c r="AO450" i="2"/>
  <c r="AK450" i="2"/>
  <c r="G450" i="2"/>
  <c r="AZ449" i="2"/>
  <c r="AY449" i="2"/>
  <c r="AX449" i="2"/>
  <c r="AV449" i="2"/>
  <c r="AU449" i="2"/>
  <c r="AT449" i="2"/>
  <c r="AR449" i="2"/>
  <c r="AQ449" i="2"/>
  <c r="AP449" i="2"/>
  <c r="AN449" i="2"/>
  <c r="AM449" i="2"/>
  <c r="AL449" i="2"/>
  <c r="AJ449" i="2"/>
  <c r="AI449" i="2"/>
  <c r="F449" i="2"/>
  <c r="E449" i="2"/>
  <c r="D449" i="2"/>
  <c r="CF446" i="2"/>
  <c r="CE446" i="2"/>
  <c r="CD446" i="2"/>
  <c r="CC446" i="2"/>
  <c r="BY446" i="2"/>
  <c r="BU446" i="2"/>
  <c r="BQ446" i="2"/>
  <c r="BM446" i="2"/>
  <c r="BI446" i="2"/>
  <c r="BE446" i="2"/>
  <c r="BA446" i="2"/>
  <c r="AW446" i="2"/>
  <c r="AS446" i="2"/>
  <c r="AO446" i="2"/>
  <c r="AK446" i="2"/>
  <c r="CF445" i="2"/>
  <c r="CE445" i="2"/>
  <c r="CD445" i="2"/>
  <c r="CC445" i="2"/>
  <c r="BY445" i="2"/>
  <c r="BU445" i="2"/>
  <c r="BQ445" i="2"/>
  <c r="BM445" i="2"/>
  <c r="BI445" i="2"/>
  <c r="BE445" i="2"/>
  <c r="BA445" i="2"/>
  <c r="AW445" i="2"/>
  <c r="AS445" i="2"/>
  <c r="AO445" i="2"/>
  <c r="AK445" i="2"/>
  <c r="CF444" i="2"/>
  <c r="CE444" i="2"/>
  <c r="CD444" i="2"/>
  <c r="CC444" i="2"/>
  <c r="BY444" i="2"/>
  <c r="BU444" i="2"/>
  <c r="BQ444" i="2"/>
  <c r="BM444" i="2"/>
  <c r="BI444" i="2"/>
  <c r="BE444" i="2"/>
  <c r="BA444" i="2"/>
  <c r="AW444" i="2"/>
  <c r="AS444" i="2"/>
  <c r="AO444" i="2"/>
  <c r="AK444" i="2"/>
  <c r="B444" i="2"/>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CF441" i="2"/>
  <c r="CE441" i="2"/>
  <c r="CD441" i="2"/>
  <c r="CJ441" i="2" s="1"/>
  <c r="AS441" i="2"/>
  <c r="AO441" i="2"/>
  <c r="AK441" i="2"/>
  <c r="Z441" i="2"/>
  <c r="AA441" i="2" s="1"/>
  <c r="O441" i="2"/>
  <c r="G441" i="2"/>
  <c r="CF440" i="2"/>
  <c r="CE440" i="2"/>
  <c r="CD440" i="2"/>
  <c r="CJ440" i="2" s="1"/>
  <c r="AS440" i="2"/>
  <c r="AO440" i="2"/>
  <c r="AK440" i="2"/>
  <c r="Z440" i="2"/>
  <c r="AA440" i="2" s="1"/>
  <c r="AB440" i="2" s="1"/>
  <c r="AC440" i="2" s="1"/>
  <c r="AD440" i="2" s="1"/>
  <c r="AE440" i="2" s="1"/>
  <c r="AF440" i="2" s="1"/>
  <c r="O440" i="2"/>
  <c r="G440" i="2"/>
  <c r="BO418" i="2"/>
  <c r="BN418" i="2"/>
  <c r="BN415" i="2" s="1"/>
  <c r="BG418" i="2"/>
  <c r="BG415" i="2" s="1"/>
  <c r="BF418" i="2"/>
  <c r="BF415" i="2" s="1"/>
  <c r="AK418" i="2"/>
  <c r="AB418" i="2"/>
  <c r="AC418" i="2" s="1"/>
  <c r="AD418" i="2" s="1"/>
  <c r="AE418" i="2" s="1"/>
  <c r="AF418" i="2" s="1"/>
  <c r="P418" i="2" s="1"/>
  <c r="O418" i="2"/>
  <c r="CF417" i="2"/>
  <c r="CE417" i="2"/>
  <c r="CD417" i="2"/>
  <c r="AK417" i="2"/>
  <c r="CF416" i="2"/>
  <c r="CE416" i="2"/>
  <c r="CD416" i="2"/>
  <c r="AK416" i="2"/>
  <c r="CC414" i="2"/>
  <c r="CB414" i="2"/>
  <c r="CB397" i="2" s="1"/>
  <c r="CA414" i="2"/>
  <c r="CA397" i="2" s="1"/>
  <c r="BZ414" i="2"/>
  <c r="BZ397" i="2" s="1"/>
  <c r="O32" i="1" s="1"/>
  <c r="BY414" i="2"/>
  <c r="BX414" i="2"/>
  <c r="BX397" i="2" s="1"/>
  <c r="BW414" i="2"/>
  <c r="BW397" i="2" s="1"/>
  <c r="BV414" i="2"/>
  <c r="BV397" i="2" s="1"/>
  <c r="N32" i="1" s="1"/>
  <c r="BU414" i="2"/>
  <c r="BT414" i="2"/>
  <c r="BT397" i="2" s="1"/>
  <c r="BS414" i="2"/>
  <c r="BS397" i="2" s="1"/>
  <c r="BR414" i="2"/>
  <c r="BR397" i="2" s="1"/>
  <c r="M32" i="1" s="1"/>
  <c r="BP414" i="2"/>
  <c r="BP397" i="2" s="1"/>
  <c r="BM414" i="2"/>
  <c r="BL414" i="2"/>
  <c r="BL397" i="2" s="1"/>
  <c r="BK414" i="2"/>
  <c r="BK397" i="2" s="1"/>
  <c r="BJ414" i="2"/>
  <c r="BJ397" i="2" s="1"/>
  <c r="K32" i="1" s="1"/>
  <c r="BH414" i="2"/>
  <c r="BH397" i="2" s="1"/>
  <c r="BE414" i="2"/>
  <c r="BD414" i="2"/>
  <c r="BD397" i="2" s="1"/>
  <c r="BC414" i="2"/>
  <c r="BC397" i="2" s="1"/>
  <c r="BB414" i="2"/>
  <c r="BB397" i="2" s="1"/>
  <c r="I32" i="1" s="1"/>
  <c r="BA414" i="2"/>
  <c r="AZ414" i="2"/>
  <c r="AZ397" i="2" s="1"/>
  <c r="AY414" i="2"/>
  <c r="AY397" i="2" s="1"/>
  <c r="AX414" i="2"/>
  <c r="AX397" i="2" s="1"/>
  <c r="H32" i="1" s="1"/>
  <c r="AW414" i="2"/>
  <c r="AV414" i="2"/>
  <c r="AV397" i="2" s="1"/>
  <c r="AU414" i="2"/>
  <c r="AU397" i="2" s="1"/>
  <c r="AT414" i="2"/>
  <c r="AR414" i="2"/>
  <c r="AR397" i="2" s="1"/>
  <c r="AQ414" i="2"/>
  <c r="AQ397" i="2" s="1"/>
  <c r="AP414" i="2"/>
  <c r="AP397" i="2" s="1"/>
  <c r="F32" i="1" s="1"/>
  <c r="AN414" i="2"/>
  <c r="AN397" i="2" s="1"/>
  <c r="AM414" i="2"/>
  <c r="AM397" i="2" s="1"/>
  <c r="AL414" i="2"/>
  <c r="AL397" i="2" s="1"/>
  <c r="E32" i="1" s="1"/>
  <c r="AI414" i="2"/>
  <c r="AH414" i="2"/>
  <c r="AH397" i="2" s="1"/>
  <c r="D32" i="1" s="1"/>
  <c r="M415" i="2"/>
  <c r="M414" i="2" s="1"/>
  <c r="G415" i="2"/>
  <c r="G414" i="2" s="1"/>
  <c r="F414" i="2"/>
  <c r="E414" i="2"/>
  <c r="D414" i="2"/>
  <c r="AS409" i="2"/>
  <c r="AO409" i="2"/>
  <c r="AK409" i="2"/>
  <c r="G409" i="2"/>
  <c r="AS408" i="2"/>
  <c r="AO408" i="2"/>
  <c r="AK408" i="2"/>
  <c r="G408" i="2"/>
  <c r="AS407" i="2"/>
  <c r="AO407" i="2"/>
  <c r="AK407" i="2"/>
  <c r="G407" i="2"/>
  <c r="AS406" i="2"/>
  <c r="AO406" i="2"/>
  <c r="AK406" i="2"/>
  <c r="G406" i="2"/>
  <c r="AS405" i="2"/>
  <c r="AO405" i="2"/>
  <c r="AK405" i="2"/>
  <c r="F405" i="2"/>
  <c r="E405" i="2"/>
  <c r="D405" i="2"/>
  <c r="AS404" i="2"/>
  <c r="AO404" i="2"/>
  <c r="AK404" i="2"/>
  <c r="G404" i="2"/>
  <c r="AS403" i="2"/>
  <c r="AO403" i="2"/>
  <c r="AK403" i="2"/>
  <c r="G403" i="2"/>
  <c r="CF402" i="2"/>
  <c r="CE402" i="2"/>
  <c r="CD402" i="2"/>
  <c r="CJ402" i="2" s="1"/>
  <c r="AS402" i="2"/>
  <c r="AO402" i="2"/>
  <c r="AK402" i="2"/>
  <c r="Y402" i="2"/>
  <c r="M402" i="2"/>
  <c r="F402" i="2"/>
  <c r="E402" i="2"/>
  <c r="D402" i="2"/>
  <c r="CF401" i="2"/>
  <c r="CE401" i="2"/>
  <c r="CD401" i="2"/>
  <c r="AS401" i="2"/>
  <c r="AO401" i="2"/>
  <c r="AK401" i="2"/>
  <c r="CF400" i="2"/>
  <c r="CE400" i="2"/>
  <c r="CD400" i="2"/>
  <c r="AS400" i="2"/>
  <c r="AO400" i="2"/>
  <c r="AK400" i="2"/>
  <c r="CF399" i="2"/>
  <c r="CE399" i="2"/>
  <c r="CD399" i="2"/>
  <c r="AS399" i="2"/>
  <c r="AO399" i="2"/>
  <c r="AK399" i="2"/>
  <c r="CF398" i="2"/>
  <c r="CE398" i="2"/>
  <c r="CD398" i="2"/>
  <c r="CJ398" i="2" s="1"/>
  <c r="AS398" i="2"/>
  <c r="AO398" i="2"/>
  <c r="AK398" i="2"/>
  <c r="B398" i="2"/>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CF396" i="2"/>
  <c r="CE396" i="2"/>
  <c r="CD396" i="2"/>
  <c r="CJ396" i="2" s="1"/>
  <c r="CC396" i="2"/>
  <c r="BY396" i="2"/>
  <c r="BU396" i="2"/>
  <c r="BQ396" i="2"/>
  <c r="BM396" i="2"/>
  <c r="BI396" i="2"/>
  <c r="BE396" i="2"/>
  <c r="BA396" i="2"/>
  <c r="AW396" i="2"/>
  <c r="AS396" i="2"/>
  <c r="AO396" i="2"/>
  <c r="AK396" i="2"/>
  <c r="K396" i="2"/>
  <c r="G396" i="2"/>
  <c r="G395" i="2" s="1"/>
  <c r="CB395" i="2"/>
  <c r="CA395" i="2"/>
  <c r="BZ395" i="2"/>
  <c r="BX395" i="2"/>
  <c r="BW395" i="2"/>
  <c r="BV395" i="2"/>
  <c r="BT395" i="2"/>
  <c r="BS395" i="2"/>
  <c r="BR395" i="2"/>
  <c r="BP395" i="2"/>
  <c r="BO395" i="2"/>
  <c r="BN395" i="2"/>
  <c r="BL395" i="2"/>
  <c r="BK395" i="2"/>
  <c r="BJ395" i="2"/>
  <c r="BH395" i="2"/>
  <c r="BG395" i="2"/>
  <c r="BF395" i="2"/>
  <c r="BD395" i="2"/>
  <c r="BC395" i="2"/>
  <c r="BB395" i="2"/>
  <c r="AZ395" i="2"/>
  <c r="AY395" i="2"/>
  <c r="AX395" i="2"/>
  <c r="AV395" i="2"/>
  <c r="AU395" i="2"/>
  <c r="AT395" i="2"/>
  <c r="AR395" i="2"/>
  <c r="AQ395" i="2"/>
  <c r="AP395" i="2"/>
  <c r="AN395" i="2"/>
  <c r="AM395" i="2"/>
  <c r="AL395" i="2"/>
  <c r="AJ395" i="2"/>
  <c r="AI395" i="2"/>
  <c r="AH395" i="2"/>
  <c r="J395" i="2"/>
  <c r="I395" i="2"/>
  <c r="H395" i="2"/>
  <c r="F395" i="2"/>
  <c r="E395" i="2"/>
  <c r="D395" i="2"/>
  <c r="CF394" i="2"/>
  <c r="CE394" i="2"/>
  <c r="CD394" i="2"/>
  <c r="CC394" i="2"/>
  <c r="BY394" i="2"/>
  <c r="BU394" i="2"/>
  <c r="BQ394" i="2"/>
  <c r="BM394" i="2"/>
  <c r="BI394" i="2"/>
  <c r="BE394" i="2"/>
  <c r="BA394" i="2"/>
  <c r="AW394" i="2"/>
  <c r="AS394" i="2"/>
  <c r="AO394" i="2"/>
  <c r="AK394" i="2"/>
  <c r="CB393" i="2"/>
  <c r="CA393" i="2"/>
  <c r="BZ393" i="2"/>
  <c r="BX393" i="2"/>
  <c r="BW393" i="2"/>
  <c r="BV393" i="2"/>
  <c r="BT393" i="2"/>
  <c r="BS393" i="2"/>
  <c r="BR393" i="2"/>
  <c r="BP393" i="2"/>
  <c r="BO393" i="2"/>
  <c r="BN393" i="2"/>
  <c r="BL393" i="2"/>
  <c r="BK393" i="2"/>
  <c r="BJ393" i="2"/>
  <c r="BH393" i="2"/>
  <c r="BG393" i="2"/>
  <c r="BF393" i="2"/>
  <c r="BD393" i="2"/>
  <c r="BC393" i="2"/>
  <c r="BB393" i="2"/>
  <c r="AZ393" i="2"/>
  <c r="AY393" i="2"/>
  <c r="AX393" i="2"/>
  <c r="AV393" i="2"/>
  <c r="AU393" i="2"/>
  <c r="AT393" i="2"/>
  <c r="AR393" i="2"/>
  <c r="AQ393" i="2"/>
  <c r="AP393" i="2"/>
  <c r="AN393" i="2"/>
  <c r="AM393" i="2"/>
  <c r="AL393" i="2"/>
  <c r="AJ393" i="2"/>
  <c r="AI393" i="2"/>
  <c r="AH393" i="2"/>
  <c r="M393" i="2"/>
  <c r="CF392" i="2"/>
  <c r="CE392" i="2"/>
  <c r="CD392" i="2"/>
  <c r="CC392" i="2"/>
  <c r="BY392" i="2"/>
  <c r="BU392" i="2"/>
  <c r="BQ392" i="2"/>
  <c r="BM392" i="2"/>
  <c r="BI392" i="2"/>
  <c r="BE392" i="2"/>
  <c r="BA392" i="2"/>
  <c r="AW392" i="2"/>
  <c r="AS392" i="2"/>
  <c r="AO392" i="2"/>
  <c r="AK392" i="2"/>
  <c r="CB391" i="2"/>
  <c r="CA391" i="2"/>
  <c r="BZ391" i="2"/>
  <c r="BX391" i="2"/>
  <c r="BW391" i="2"/>
  <c r="BV391" i="2"/>
  <c r="BT391" i="2"/>
  <c r="BS391" i="2"/>
  <c r="BR391" i="2"/>
  <c r="BP391" i="2"/>
  <c r="BO391" i="2"/>
  <c r="BN391" i="2"/>
  <c r="BL391" i="2"/>
  <c r="BK391" i="2"/>
  <c r="BJ391" i="2"/>
  <c r="BH391" i="2"/>
  <c r="BG391" i="2"/>
  <c r="BF391" i="2"/>
  <c r="BD391" i="2"/>
  <c r="BC391" i="2"/>
  <c r="BB391" i="2"/>
  <c r="AZ391" i="2"/>
  <c r="AY391" i="2"/>
  <c r="AX391" i="2"/>
  <c r="AV391" i="2"/>
  <c r="AU391" i="2"/>
  <c r="AT391" i="2"/>
  <c r="AR391" i="2"/>
  <c r="AQ391" i="2"/>
  <c r="AP391" i="2"/>
  <c r="AN391" i="2"/>
  <c r="AM391" i="2"/>
  <c r="AL391" i="2"/>
  <c r="AJ391" i="2"/>
  <c r="AI391" i="2"/>
  <c r="AH391" i="2"/>
  <c r="M391" i="2"/>
  <c r="K390" i="2"/>
  <c r="G390" i="2"/>
  <c r="CF389" i="2"/>
  <c r="CE389" i="2"/>
  <c r="CD389" i="2"/>
  <c r="CC389" i="2"/>
  <c r="BY389" i="2"/>
  <c r="BU389" i="2"/>
  <c r="BQ389" i="2"/>
  <c r="BM389" i="2"/>
  <c r="BI389" i="2"/>
  <c r="BE389" i="2"/>
  <c r="BA389" i="2"/>
  <c r="AW389" i="2"/>
  <c r="AS389" i="2"/>
  <c r="AO389" i="2"/>
  <c r="AK389" i="2"/>
  <c r="Z389" i="2"/>
  <c r="AA389" i="2" s="1"/>
  <c r="AB389" i="2" s="1"/>
  <c r="AC389" i="2" s="1"/>
  <c r="AD389" i="2" s="1"/>
  <c r="AE389" i="2" s="1"/>
  <c r="AF389" i="2" s="1"/>
  <c r="CF388" i="2"/>
  <c r="CE388" i="2"/>
  <c r="CD388" i="2"/>
  <c r="CC388" i="2"/>
  <c r="BY388" i="2"/>
  <c r="BU388" i="2"/>
  <c r="BQ388" i="2"/>
  <c r="BM388" i="2"/>
  <c r="BI388" i="2"/>
  <c r="BE388" i="2"/>
  <c r="BA388" i="2"/>
  <c r="AW388" i="2"/>
  <c r="AS388" i="2"/>
  <c r="AO388" i="2"/>
  <c r="AK388" i="2"/>
  <c r="Z388" i="2"/>
  <c r="AA388" i="2" s="1"/>
  <c r="AB388" i="2" s="1"/>
  <c r="AE388" i="2" s="1"/>
  <c r="AF388" i="2" s="1"/>
  <c r="CF387" i="2"/>
  <c r="CE387" i="2"/>
  <c r="CD387" i="2"/>
  <c r="CC387" i="2"/>
  <c r="BY387" i="2"/>
  <c r="BU387" i="2"/>
  <c r="BQ387" i="2"/>
  <c r="BM387" i="2"/>
  <c r="BI387" i="2"/>
  <c r="BE387" i="2"/>
  <c r="BA387" i="2"/>
  <c r="AW387" i="2"/>
  <c r="AS387" i="2"/>
  <c r="AO387" i="2"/>
  <c r="AK387" i="2"/>
  <c r="Z387" i="2"/>
  <c r="AA387" i="2" s="1"/>
  <c r="AB387" i="2" s="1"/>
  <c r="AD387" i="2" s="1"/>
  <c r="AE387" i="2" s="1"/>
  <c r="AF387" i="2" s="1"/>
  <c r="CF386" i="2"/>
  <c r="CE386" i="2"/>
  <c r="CD386" i="2"/>
  <c r="CC386" i="2"/>
  <c r="BY386" i="2"/>
  <c r="BU386" i="2"/>
  <c r="BQ386" i="2"/>
  <c r="BM386" i="2"/>
  <c r="BI386" i="2"/>
  <c r="BE386" i="2"/>
  <c r="BA386" i="2"/>
  <c r="AW386" i="2"/>
  <c r="AS386" i="2"/>
  <c r="AO386" i="2"/>
  <c r="AK386" i="2"/>
  <c r="CB385" i="2"/>
  <c r="CB384" i="2" s="1"/>
  <c r="CA385" i="2"/>
  <c r="BZ385" i="2"/>
  <c r="BZ384" i="2" s="1"/>
  <c r="BX385" i="2"/>
  <c r="BX384" i="2" s="1"/>
  <c r="BW385" i="2"/>
  <c r="BW384" i="2" s="1"/>
  <c r="BV385" i="2"/>
  <c r="BV384" i="2" s="1"/>
  <c r="BT385" i="2"/>
  <c r="BT384" i="2" s="1"/>
  <c r="BS385" i="2"/>
  <c r="BS384" i="2" s="1"/>
  <c r="BR385" i="2"/>
  <c r="BR384" i="2" s="1"/>
  <c r="BP385" i="2"/>
  <c r="BP384" i="2" s="1"/>
  <c r="BO385" i="2"/>
  <c r="BN385" i="2"/>
  <c r="BN384" i="2" s="1"/>
  <c r="BL385" i="2"/>
  <c r="BL384" i="2" s="1"/>
  <c r="BK385" i="2"/>
  <c r="BJ385" i="2"/>
  <c r="BJ384" i="2" s="1"/>
  <c r="BH385" i="2"/>
  <c r="BH384" i="2" s="1"/>
  <c r="BG385" i="2"/>
  <c r="BG384" i="2" s="1"/>
  <c r="BF385" i="2"/>
  <c r="BF384" i="2" s="1"/>
  <c r="BD385" i="2"/>
  <c r="BD384" i="2" s="1"/>
  <c r="BC385" i="2"/>
  <c r="BB385" i="2"/>
  <c r="BB384" i="2" s="1"/>
  <c r="AZ385" i="2"/>
  <c r="AY385" i="2"/>
  <c r="AY384" i="2" s="1"/>
  <c r="AX385" i="2"/>
  <c r="AX384" i="2" s="1"/>
  <c r="AV385" i="2"/>
  <c r="AV384" i="2" s="1"/>
  <c r="AU385" i="2"/>
  <c r="AU384" i="2" s="1"/>
  <c r="AT385" i="2"/>
  <c r="AT384" i="2" s="1"/>
  <c r="AR385" i="2"/>
  <c r="AR384" i="2" s="1"/>
  <c r="AQ385" i="2"/>
  <c r="AP385" i="2"/>
  <c r="AP384" i="2" s="1"/>
  <c r="AN385" i="2"/>
  <c r="AN384" i="2" s="1"/>
  <c r="AM385" i="2"/>
  <c r="AM384" i="2" s="1"/>
  <c r="AL385" i="2"/>
  <c r="AJ385" i="2"/>
  <c r="AI385" i="2"/>
  <c r="AI384" i="2" s="1"/>
  <c r="AH385" i="2"/>
  <c r="M385" i="2"/>
  <c r="M384" i="2" s="1"/>
  <c r="K384" i="2"/>
  <c r="G384" i="2"/>
  <c r="J383" i="2"/>
  <c r="I383" i="2"/>
  <c r="H383" i="2"/>
  <c r="F383" i="2"/>
  <c r="E383" i="2"/>
  <c r="D383" i="2"/>
  <c r="CF382" i="2"/>
  <c r="CE382" i="2"/>
  <c r="CD382" i="2"/>
  <c r="CC382" i="2"/>
  <c r="BY382" i="2"/>
  <c r="BU382" i="2"/>
  <c r="BQ382" i="2"/>
  <c r="BM382" i="2"/>
  <c r="BI382" i="2"/>
  <c r="BE382" i="2"/>
  <c r="BA382" i="2"/>
  <c r="AW382" i="2"/>
  <c r="AS382" i="2"/>
  <c r="AO382" i="2"/>
  <c r="AK382" i="2"/>
  <c r="Z382" i="2"/>
  <c r="AA382" i="2" s="1"/>
  <c r="AB382" i="2" s="1"/>
  <c r="AC382" i="2" s="1"/>
  <c r="AD382" i="2" s="1"/>
  <c r="AE382" i="2" s="1"/>
  <c r="AF382" i="2" s="1"/>
  <c r="CF381" i="2"/>
  <c r="CE381" i="2"/>
  <c r="CD381" i="2"/>
  <c r="CC381" i="2"/>
  <c r="BY381" i="2"/>
  <c r="BU381" i="2"/>
  <c r="BQ381" i="2"/>
  <c r="BM381" i="2"/>
  <c r="BI381" i="2"/>
  <c r="BE381" i="2"/>
  <c r="BA381" i="2"/>
  <c r="AW381" i="2"/>
  <c r="AS381" i="2"/>
  <c r="AO381" i="2"/>
  <c r="AK381" i="2"/>
  <c r="Z381" i="2"/>
  <c r="AA381" i="2" s="1"/>
  <c r="AB381" i="2" s="1"/>
  <c r="AD381" i="2" s="1"/>
  <c r="AE381" i="2" s="1"/>
  <c r="AF381" i="2" s="1"/>
  <c r="CF380" i="2"/>
  <c r="CE380" i="2"/>
  <c r="CD380" i="2"/>
  <c r="CC380" i="2"/>
  <c r="BY380" i="2"/>
  <c r="BU380" i="2"/>
  <c r="BQ380" i="2"/>
  <c r="BM380" i="2"/>
  <c r="BI380" i="2"/>
  <c r="BE380" i="2"/>
  <c r="BA380" i="2"/>
  <c r="AW380" i="2"/>
  <c r="AS380" i="2"/>
  <c r="AO380" i="2"/>
  <c r="AK380" i="2"/>
  <c r="Z380" i="2"/>
  <c r="AA380" i="2" s="1"/>
  <c r="AB380" i="2" s="1"/>
  <c r="AD380" i="2" s="1"/>
  <c r="AE380" i="2" s="1"/>
  <c r="AF380" i="2" s="1"/>
  <c r="CF379" i="2"/>
  <c r="CE379" i="2"/>
  <c r="CD379" i="2"/>
  <c r="CC379" i="2"/>
  <c r="BY379" i="2"/>
  <c r="BU379" i="2"/>
  <c r="BQ379" i="2"/>
  <c r="BM379" i="2"/>
  <c r="BI379" i="2"/>
  <c r="BE379" i="2"/>
  <c r="BA379" i="2"/>
  <c r="AW379" i="2"/>
  <c r="AS379" i="2"/>
  <c r="AO379" i="2"/>
  <c r="AK379" i="2"/>
  <c r="Z379" i="2"/>
  <c r="AA379" i="2" s="1"/>
  <c r="AB379" i="2" s="1"/>
  <c r="AE379" i="2" s="1"/>
  <c r="AF379" i="2" s="1"/>
  <c r="CB378" i="2"/>
  <c r="CB377" i="2" s="1"/>
  <c r="CA378" i="2"/>
  <c r="BZ378" i="2"/>
  <c r="BZ377" i="2" s="1"/>
  <c r="BX378" i="2"/>
  <c r="BX377" i="2" s="1"/>
  <c r="BW378" i="2"/>
  <c r="BV378" i="2"/>
  <c r="BV377" i="2" s="1"/>
  <c r="BT378" i="2"/>
  <c r="BT377" i="2" s="1"/>
  <c r="BS378" i="2"/>
  <c r="BS377" i="2" s="1"/>
  <c r="BR378" i="2"/>
  <c r="BP378" i="2"/>
  <c r="BO378" i="2"/>
  <c r="BN378" i="2"/>
  <c r="BL378" i="2"/>
  <c r="BK378" i="2"/>
  <c r="BJ378" i="2"/>
  <c r="BH378" i="2"/>
  <c r="BG378" i="2"/>
  <c r="BF378" i="2"/>
  <c r="BD378" i="2"/>
  <c r="BC378" i="2"/>
  <c r="BB378" i="2"/>
  <c r="AZ378" i="2"/>
  <c r="AY378" i="2"/>
  <c r="AX378" i="2"/>
  <c r="AV378" i="2"/>
  <c r="AU378" i="2"/>
  <c r="AT378" i="2"/>
  <c r="AR378" i="2"/>
  <c r="AQ378" i="2"/>
  <c r="AP378" i="2"/>
  <c r="AN378" i="2"/>
  <c r="AM378" i="2"/>
  <c r="AL378" i="2"/>
  <c r="AJ378" i="2"/>
  <c r="AI378" i="2"/>
  <c r="AH378" i="2"/>
  <c r="M378" i="2"/>
  <c r="M377" i="2" s="1"/>
  <c r="BQ377" i="2"/>
  <c r="BM377" i="2"/>
  <c r="BI377" i="2"/>
  <c r="BE377" i="2"/>
  <c r="BA377" i="2"/>
  <c r="AW377" i="2"/>
  <c r="AS377" i="2"/>
  <c r="AO377" i="2"/>
  <c r="AK377" i="2"/>
  <c r="K377" i="2"/>
  <c r="G377" i="2"/>
  <c r="CF376" i="2"/>
  <c r="CE376" i="2"/>
  <c r="CD376" i="2"/>
  <c r="CC376" i="2"/>
  <c r="BY376" i="2"/>
  <c r="BU376" i="2"/>
  <c r="BQ376" i="2"/>
  <c r="BM376" i="2"/>
  <c r="BI376" i="2"/>
  <c r="BE376" i="2"/>
  <c r="BA376" i="2"/>
  <c r="AW376" i="2"/>
  <c r="AS376" i="2"/>
  <c r="AO376" i="2"/>
  <c r="AK376" i="2"/>
  <c r="Z376" i="2"/>
  <c r="AA376" i="2" s="1"/>
  <c r="AB376" i="2" s="1"/>
  <c r="AD376" i="2" s="1"/>
  <c r="AE376" i="2" s="1"/>
  <c r="AF376" i="2" s="1"/>
  <c r="CF375" i="2"/>
  <c r="CE375" i="2"/>
  <c r="CD375" i="2"/>
  <c r="CC375" i="2"/>
  <c r="BY375" i="2"/>
  <c r="BU375" i="2"/>
  <c r="BQ375" i="2"/>
  <c r="BM375" i="2"/>
  <c r="BI375" i="2"/>
  <c r="BE375" i="2"/>
  <c r="BA375" i="2"/>
  <c r="AW375" i="2"/>
  <c r="AS375" i="2"/>
  <c r="AO375" i="2"/>
  <c r="AK375" i="2"/>
  <c r="Z375" i="2"/>
  <c r="AA375" i="2" s="1"/>
  <c r="AB375" i="2" s="1"/>
  <c r="AC375" i="2" s="1"/>
  <c r="AD375" i="2" s="1"/>
  <c r="AE375" i="2" s="1"/>
  <c r="AF375" i="2" s="1"/>
  <c r="CB374" i="2"/>
  <c r="CA374" i="2"/>
  <c r="BZ374" i="2"/>
  <c r="BX374" i="2"/>
  <c r="BW374" i="2"/>
  <c r="BV374" i="2"/>
  <c r="BT374" i="2"/>
  <c r="BS374" i="2"/>
  <c r="BR374" i="2"/>
  <c r="BP374" i="2"/>
  <c r="BO374" i="2"/>
  <c r="BN374" i="2"/>
  <c r="BL374" i="2"/>
  <c r="BK374" i="2"/>
  <c r="BJ374" i="2"/>
  <c r="BI374" i="2"/>
  <c r="BE374" i="2"/>
  <c r="BA374" i="2"/>
  <c r="AW374" i="2"/>
  <c r="AS374" i="2"/>
  <c r="AO374" i="2"/>
  <c r="AK374" i="2"/>
  <c r="M374" i="2"/>
  <c r="CF373" i="2"/>
  <c r="CE373" i="2"/>
  <c r="CD373" i="2"/>
  <c r="CC373" i="2"/>
  <c r="BY373" i="2"/>
  <c r="BU373" i="2"/>
  <c r="BQ373" i="2"/>
  <c r="BM373" i="2"/>
  <c r="BI373" i="2"/>
  <c r="BE373" i="2"/>
  <c r="BA373" i="2"/>
  <c r="AW373" i="2"/>
  <c r="AS373" i="2"/>
  <c r="AO373" i="2"/>
  <c r="AK373" i="2"/>
  <c r="Z373" i="2"/>
  <c r="AA373" i="2" s="1"/>
  <c r="AB373" i="2" s="1"/>
  <c r="AC373" i="2" s="1"/>
  <c r="AD373" i="2" s="1"/>
  <c r="AE373" i="2" s="1"/>
  <c r="AF373" i="2" s="1"/>
  <c r="CF372" i="2"/>
  <c r="CE372" i="2"/>
  <c r="CD372" i="2"/>
  <c r="CC372" i="2"/>
  <c r="BY372" i="2"/>
  <c r="BU372" i="2"/>
  <c r="BQ372" i="2"/>
  <c r="BM372" i="2"/>
  <c r="BI372" i="2"/>
  <c r="BE372" i="2"/>
  <c r="BA372" i="2"/>
  <c r="AW372" i="2"/>
  <c r="AS372" i="2"/>
  <c r="AO372" i="2"/>
  <c r="AK372" i="2"/>
  <c r="Z372" i="2"/>
  <c r="AA372" i="2" s="1"/>
  <c r="AB372" i="2" s="1"/>
  <c r="AC372" i="2" s="1"/>
  <c r="AD372" i="2" s="1"/>
  <c r="AE372" i="2" s="1"/>
  <c r="AF372" i="2" s="1"/>
  <c r="CF371" i="2"/>
  <c r="CE371" i="2"/>
  <c r="CD371" i="2"/>
  <c r="CC371" i="2"/>
  <c r="BY371" i="2"/>
  <c r="BU371" i="2"/>
  <c r="BQ371" i="2"/>
  <c r="BM371" i="2"/>
  <c r="BI371" i="2"/>
  <c r="BE371" i="2"/>
  <c r="BA371" i="2"/>
  <c r="AW371" i="2"/>
  <c r="AS371" i="2"/>
  <c r="AO371" i="2"/>
  <c r="AK371" i="2"/>
  <c r="Z371" i="2"/>
  <c r="AA371" i="2" s="1"/>
  <c r="AB371" i="2" s="1"/>
  <c r="AE371" i="2" s="1"/>
  <c r="AF371" i="2" s="1"/>
  <c r="CB370" i="2"/>
  <c r="CA370" i="2"/>
  <c r="BZ370" i="2"/>
  <c r="BX370" i="2"/>
  <c r="BW370" i="2"/>
  <c r="BV370" i="2"/>
  <c r="BT370" i="2"/>
  <c r="BS370" i="2"/>
  <c r="BR370" i="2"/>
  <c r="BP370" i="2"/>
  <c r="BO370" i="2"/>
  <c r="BN370" i="2"/>
  <c r="BL370" i="2"/>
  <c r="BK370" i="2"/>
  <c r="BJ370" i="2"/>
  <c r="BI370" i="2"/>
  <c r="BE370" i="2"/>
  <c r="BA370" i="2"/>
  <c r="AW370" i="2"/>
  <c r="AS370" i="2"/>
  <c r="AO370" i="2"/>
  <c r="AK370" i="2"/>
  <c r="M370" i="2"/>
  <c r="BH369" i="2"/>
  <c r="BG369" i="2"/>
  <c r="BF369" i="2"/>
  <c r="BD369" i="2"/>
  <c r="BC369" i="2"/>
  <c r="BB369" i="2"/>
  <c r="AZ369" i="2"/>
  <c r="AY369" i="2"/>
  <c r="AX369" i="2"/>
  <c r="AV369" i="2"/>
  <c r="AU369" i="2"/>
  <c r="AT369" i="2"/>
  <c r="AR369" i="2"/>
  <c r="AQ369" i="2"/>
  <c r="AP369" i="2"/>
  <c r="AN369" i="2"/>
  <c r="AM369" i="2"/>
  <c r="AL369" i="2"/>
  <c r="AJ369" i="2"/>
  <c r="AI369" i="2"/>
  <c r="AH369" i="2"/>
  <c r="K369" i="2"/>
  <c r="G369" i="2"/>
  <c r="CF368" i="2"/>
  <c r="CE368" i="2"/>
  <c r="CD368" i="2"/>
  <c r="CC368" i="2"/>
  <c r="BY368" i="2"/>
  <c r="BU368" i="2"/>
  <c r="BQ368" i="2"/>
  <c r="BM368" i="2"/>
  <c r="BI368" i="2"/>
  <c r="BE368" i="2"/>
  <c r="BA368" i="2"/>
  <c r="AW368" i="2"/>
  <c r="CF367" i="2"/>
  <c r="CE367" i="2"/>
  <c r="CD367" i="2"/>
  <c r="CC367" i="2"/>
  <c r="BY367" i="2"/>
  <c r="BU367" i="2"/>
  <c r="BQ367" i="2"/>
  <c r="BM367" i="2"/>
  <c r="BI367" i="2"/>
  <c r="BE367" i="2"/>
  <c r="BA367" i="2"/>
  <c r="AW367" i="2"/>
  <c r="AS367" i="2"/>
  <c r="AO367" i="2"/>
  <c r="AK367" i="2"/>
  <c r="CB366" i="2"/>
  <c r="CA366" i="2"/>
  <c r="BZ366" i="2"/>
  <c r="BX366" i="2"/>
  <c r="BW366" i="2"/>
  <c r="BV366" i="2"/>
  <c r="BT366" i="2"/>
  <c r="BS366" i="2"/>
  <c r="BR366" i="2"/>
  <c r="BP366" i="2"/>
  <c r="BO366" i="2"/>
  <c r="BN366" i="2"/>
  <c r="BL366" i="2"/>
  <c r="BK366" i="2"/>
  <c r="BJ366" i="2"/>
  <c r="BH366" i="2"/>
  <c r="BG366" i="2"/>
  <c r="BF366" i="2"/>
  <c r="BD366" i="2"/>
  <c r="BC366" i="2"/>
  <c r="BB366" i="2"/>
  <c r="AZ366" i="2"/>
  <c r="AY366" i="2"/>
  <c r="AX366" i="2"/>
  <c r="AV366" i="2"/>
  <c r="AU366" i="2"/>
  <c r="AT366" i="2"/>
  <c r="AR366" i="2"/>
  <c r="AQ366" i="2"/>
  <c r="AP366" i="2"/>
  <c r="AN366" i="2"/>
  <c r="AM366" i="2"/>
  <c r="AL366" i="2"/>
  <c r="AJ366" i="2"/>
  <c r="AI366" i="2"/>
  <c r="AH366" i="2"/>
  <c r="M366" i="2"/>
  <c r="CF365" i="2"/>
  <c r="CE365" i="2"/>
  <c r="CD365" i="2"/>
  <c r="CC365" i="2"/>
  <c r="BY365" i="2"/>
  <c r="BU365" i="2"/>
  <c r="BQ365" i="2"/>
  <c r="BM365" i="2"/>
  <c r="BI365" i="2"/>
  <c r="BE365" i="2"/>
  <c r="BA365" i="2"/>
  <c r="AW365" i="2"/>
  <c r="AS365" i="2"/>
  <c r="AO365" i="2"/>
  <c r="AK365" i="2"/>
  <c r="CF364" i="2"/>
  <c r="CE364" i="2"/>
  <c r="CD364" i="2"/>
  <c r="CC364" i="2"/>
  <c r="BY364" i="2"/>
  <c r="BU364" i="2"/>
  <c r="BQ364" i="2"/>
  <c r="BM364" i="2"/>
  <c r="BI364" i="2"/>
  <c r="BE364" i="2"/>
  <c r="BA364" i="2"/>
  <c r="AW364" i="2"/>
  <c r="AS364" i="2"/>
  <c r="AO364" i="2"/>
  <c r="AK364" i="2"/>
  <c r="CF363" i="2"/>
  <c r="CE363" i="2"/>
  <c r="CD363" i="2"/>
  <c r="CC363" i="2"/>
  <c r="BY363" i="2"/>
  <c r="BU363" i="2"/>
  <c r="BQ363" i="2"/>
  <c r="BM363" i="2"/>
  <c r="BI363" i="2"/>
  <c r="BE363" i="2"/>
  <c r="BA363" i="2"/>
  <c r="AW363" i="2"/>
  <c r="AS363" i="2"/>
  <c r="AO363" i="2"/>
  <c r="AK363" i="2"/>
  <c r="CF362" i="2"/>
  <c r="CE362" i="2"/>
  <c r="CD362" i="2"/>
  <c r="CC362" i="2"/>
  <c r="BY362" i="2"/>
  <c r="BU362" i="2"/>
  <c r="BQ362" i="2"/>
  <c r="BM362" i="2"/>
  <c r="BI362" i="2"/>
  <c r="BE362" i="2"/>
  <c r="BA362" i="2"/>
  <c r="AW362" i="2"/>
  <c r="AS362" i="2"/>
  <c r="AO362" i="2"/>
  <c r="AK362" i="2"/>
  <c r="CF361" i="2"/>
  <c r="CE361" i="2"/>
  <c r="CD361" i="2"/>
  <c r="CC361" i="2"/>
  <c r="BY361" i="2"/>
  <c r="BU361" i="2"/>
  <c r="BQ361" i="2"/>
  <c r="BM361" i="2"/>
  <c r="BI361" i="2"/>
  <c r="BE361" i="2"/>
  <c r="BA361" i="2"/>
  <c r="AW361" i="2"/>
  <c r="AS361" i="2"/>
  <c r="AO361" i="2"/>
  <c r="AK361" i="2"/>
  <c r="CF360" i="2"/>
  <c r="CE360" i="2"/>
  <c r="CD360" i="2"/>
  <c r="CC360" i="2"/>
  <c r="BY360" i="2"/>
  <c r="BU360" i="2"/>
  <c r="BQ360" i="2"/>
  <c r="BM360" i="2"/>
  <c r="BI360" i="2"/>
  <c r="BE360" i="2"/>
  <c r="BA360" i="2"/>
  <c r="AW360" i="2"/>
  <c r="AS360" i="2"/>
  <c r="AO360" i="2"/>
  <c r="AK360" i="2"/>
  <c r="CF359" i="2"/>
  <c r="CE359" i="2"/>
  <c r="CD359" i="2"/>
  <c r="CC359" i="2"/>
  <c r="BY359" i="2"/>
  <c r="BU359" i="2"/>
  <c r="BQ359" i="2"/>
  <c r="BM359" i="2"/>
  <c r="BI359" i="2"/>
  <c r="BE359" i="2"/>
  <c r="BA359" i="2"/>
  <c r="AW359" i="2"/>
  <c r="AS359" i="2"/>
  <c r="AO359" i="2"/>
  <c r="AK359" i="2"/>
  <c r="CB358" i="2"/>
  <c r="CA358" i="2"/>
  <c r="BZ358" i="2"/>
  <c r="BX358" i="2"/>
  <c r="BW358" i="2"/>
  <c r="BV358" i="2"/>
  <c r="BT358" i="2"/>
  <c r="BS358" i="2"/>
  <c r="BR358" i="2"/>
  <c r="BP358" i="2"/>
  <c r="BO358" i="2"/>
  <c r="BN358" i="2"/>
  <c r="BL358" i="2"/>
  <c r="BK358" i="2"/>
  <c r="BJ358" i="2"/>
  <c r="BH358" i="2"/>
  <c r="BG358" i="2"/>
  <c r="BF358" i="2"/>
  <c r="BD358" i="2"/>
  <c r="BC358" i="2"/>
  <c r="BB358" i="2"/>
  <c r="AZ358" i="2"/>
  <c r="AY358" i="2"/>
  <c r="AX358" i="2"/>
  <c r="AV358" i="2"/>
  <c r="AU358" i="2"/>
  <c r="AT358" i="2"/>
  <c r="AR358" i="2"/>
  <c r="AQ358" i="2"/>
  <c r="AP358" i="2"/>
  <c r="AN358" i="2"/>
  <c r="AM358" i="2"/>
  <c r="AL358" i="2"/>
  <c r="AJ358" i="2"/>
  <c r="AI358" i="2"/>
  <c r="AH358" i="2"/>
  <c r="M358" i="2"/>
  <c r="K357" i="2"/>
  <c r="G357" i="2"/>
  <c r="J356" i="2"/>
  <c r="I356" i="2"/>
  <c r="H356" i="2"/>
  <c r="F356" i="2"/>
  <c r="E356" i="2"/>
  <c r="D356" i="2"/>
  <c r="CF355" i="2"/>
  <c r="CE355" i="2"/>
  <c r="CD355" i="2"/>
  <c r="CC355" i="2"/>
  <c r="BY355" i="2"/>
  <c r="BU355" i="2"/>
  <c r="BQ355" i="2"/>
  <c r="BM355" i="2"/>
  <c r="BI355" i="2"/>
  <c r="BE355" i="2"/>
  <c r="BA355" i="2"/>
  <c r="AW355" i="2"/>
  <c r="AS355" i="2"/>
  <c r="AO355" i="2"/>
  <c r="AK355" i="2"/>
  <c r="Z355" i="2"/>
  <c r="AA355" i="2" s="1"/>
  <c r="AB355" i="2" s="1"/>
  <c r="AC355" i="2" s="1"/>
  <c r="AD355" i="2" s="1"/>
  <c r="AE355" i="2" s="1"/>
  <c r="AF355" i="2" s="1"/>
  <c r="CB354" i="2"/>
  <c r="CB353" i="2" s="1"/>
  <c r="CA354" i="2"/>
  <c r="CA353" i="2" s="1"/>
  <c r="BZ354" i="2"/>
  <c r="BZ353" i="2" s="1"/>
  <c r="BX354" i="2"/>
  <c r="BX353" i="2" s="1"/>
  <c r="BW354" i="2"/>
  <c r="BW353" i="2" s="1"/>
  <c r="BV354" i="2"/>
  <c r="BV353" i="2" s="1"/>
  <c r="BT354" i="2"/>
  <c r="BT353" i="2" s="1"/>
  <c r="BS354" i="2"/>
  <c r="BS353" i="2" s="1"/>
  <c r="BR354" i="2"/>
  <c r="BP354" i="2"/>
  <c r="BP353" i="2" s="1"/>
  <c r="BO354" i="2"/>
  <c r="BO353" i="2" s="1"/>
  <c r="BN354" i="2"/>
  <c r="BN353" i="2" s="1"/>
  <c r="BL354" i="2"/>
  <c r="BL353" i="2" s="1"/>
  <c r="BK354" i="2"/>
  <c r="BK353" i="2" s="1"/>
  <c r="BJ354" i="2"/>
  <c r="BJ353" i="2" s="1"/>
  <c r="BH354" i="2"/>
  <c r="BG354" i="2"/>
  <c r="BG353" i="2" s="1"/>
  <c r="BF354" i="2"/>
  <c r="BF353" i="2" s="1"/>
  <c r="BD354" i="2"/>
  <c r="BD353" i="2" s="1"/>
  <c r="BC354" i="2"/>
  <c r="BC353" i="2" s="1"/>
  <c r="BB354" i="2"/>
  <c r="BB353" i="2" s="1"/>
  <c r="AZ354" i="2"/>
  <c r="AY354" i="2"/>
  <c r="AY353" i="2" s="1"/>
  <c r="AX354" i="2"/>
  <c r="AX353" i="2" s="1"/>
  <c r="AV354" i="2"/>
  <c r="AV353" i="2" s="1"/>
  <c r="AU354" i="2"/>
  <c r="AU353" i="2" s="1"/>
  <c r="AT354" i="2"/>
  <c r="AR354" i="2"/>
  <c r="AR353" i="2" s="1"/>
  <c r="AQ354" i="2"/>
  <c r="AQ353" i="2" s="1"/>
  <c r="AP354" i="2"/>
  <c r="AP353" i="2" s="1"/>
  <c r="AN354" i="2"/>
  <c r="AM354" i="2"/>
  <c r="AM353" i="2" s="1"/>
  <c r="AL354" i="2"/>
  <c r="AL353" i="2" s="1"/>
  <c r="AJ354" i="2"/>
  <c r="AI354" i="2"/>
  <c r="AI353" i="2" s="1"/>
  <c r="AH354" i="2"/>
  <c r="AH353" i="2" s="1"/>
  <c r="M354" i="2"/>
  <c r="M353" i="2" s="1"/>
  <c r="K353" i="2"/>
  <c r="G353" i="2"/>
  <c r="CF352" i="2"/>
  <c r="CE352" i="2"/>
  <c r="CD352" i="2"/>
  <c r="CC352" i="2"/>
  <c r="BY352" i="2"/>
  <c r="BU352" i="2"/>
  <c r="BQ352" i="2"/>
  <c r="BM352" i="2"/>
  <c r="BI352" i="2"/>
  <c r="BE352" i="2"/>
  <c r="BA352" i="2"/>
  <c r="AW352" i="2"/>
  <c r="AS352" i="2"/>
  <c r="AO352" i="2"/>
  <c r="AK352" i="2"/>
  <c r="Z352" i="2"/>
  <c r="AA352" i="2" s="1"/>
  <c r="AB352" i="2" s="1"/>
  <c r="AE352" i="2" s="1"/>
  <c r="AF352" i="2" s="1"/>
  <c r="CB351" i="2"/>
  <c r="CB350" i="2" s="1"/>
  <c r="CA351" i="2"/>
  <c r="CA350" i="2" s="1"/>
  <c r="BZ351" i="2"/>
  <c r="BZ350" i="2" s="1"/>
  <c r="BX351" i="2"/>
  <c r="BX350" i="2" s="1"/>
  <c r="BW351" i="2"/>
  <c r="BW350" i="2" s="1"/>
  <c r="BV351" i="2"/>
  <c r="BV350" i="2" s="1"/>
  <c r="BT351" i="2"/>
  <c r="BT350" i="2" s="1"/>
  <c r="BS351" i="2"/>
  <c r="BS350" i="2" s="1"/>
  <c r="BR351" i="2"/>
  <c r="BR350" i="2" s="1"/>
  <c r="BP351" i="2"/>
  <c r="BP350" i="2" s="1"/>
  <c r="BO351" i="2"/>
  <c r="BO350" i="2" s="1"/>
  <c r="BN351" i="2"/>
  <c r="BN350" i="2" s="1"/>
  <c r="BL351" i="2"/>
  <c r="BL350" i="2" s="1"/>
  <c r="BK351" i="2"/>
  <c r="BK350" i="2" s="1"/>
  <c r="BJ351" i="2"/>
  <c r="BH351" i="2"/>
  <c r="BH350" i="2" s="1"/>
  <c r="BG351" i="2"/>
  <c r="BG350" i="2" s="1"/>
  <c r="BF351" i="2"/>
  <c r="BD351" i="2"/>
  <c r="BD350" i="2" s="1"/>
  <c r="BC351" i="2"/>
  <c r="BC350" i="2" s="1"/>
  <c r="BB351" i="2"/>
  <c r="BB350" i="2" s="1"/>
  <c r="AZ351" i="2"/>
  <c r="AZ350" i="2" s="1"/>
  <c r="AY351" i="2"/>
  <c r="AY350" i="2" s="1"/>
  <c r="AX351" i="2"/>
  <c r="AX350" i="2" s="1"/>
  <c r="AV351" i="2"/>
  <c r="AV350" i="2" s="1"/>
  <c r="AU351" i="2"/>
  <c r="AU350" i="2" s="1"/>
  <c r="AT351" i="2"/>
  <c r="AT350" i="2" s="1"/>
  <c r="AR351" i="2"/>
  <c r="AR350" i="2" s="1"/>
  <c r="AQ351" i="2"/>
  <c r="AQ350" i="2" s="1"/>
  <c r="AP351" i="2"/>
  <c r="AP350" i="2" s="1"/>
  <c r="AN351" i="2"/>
  <c r="AN350" i="2" s="1"/>
  <c r="AM351" i="2"/>
  <c r="AM350" i="2" s="1"/>
  <c r="AL351" i="2"/>
  <c r="AJ351" i="2"/>
  <c r="AJ350" i="2" s="1"/>
  <c r="AI351" i="2"/>
  <c r="AI350" i="2" s="1"/>
  <c r="AH351" i="2"/>
  <c r="M351" i="2"/>
  <c r="M350" i="2" s="1"/>
  <c r="K350" i="2"/>
  <c r="G350" i="2"/>
  <c r="CF349" i="2"/>
  <c r="CE349" i="2"/>
  <c r="CD349" i="2"/>
  <c r="CC349" i="2"/>
  <c r="BY349" i="2"/>
  <c r="BU349" i="2"/>
  <c r="BQ349" i="2"/>
  <c r="BM349" i="2"/>
  <c r="BI349" i="2"/>
  <c r="BE349" i="2"/>
  <c r="BA349" i="2"/>
  <c r="AW349" i="2"/>
  <c r="AS349" i="2"/>
  <c r="AO349" i="2"/>
  <c r="AK349" i="2"/>
  <c r="Z349" i="2"/>
  <c r="AA349" i="2" s="1"/>
  <c r="AB349" i="2" s="1"/>
  <c r="AC349" i="2" s="1"/>
  <c r="AD349" i="2" s="1"/>
  <c r="AE349" i="2" s="1"/>
  <c r="AF349" i="2" s="1"/>
  <c r="CB348" i="2"/>
  <c r="CB347" i="2" s="1"/>
  <c r="CA348" i="2"/>
  <c r="CA347" i="2" s="1"/>
  <c r="BZ348" i="2"/>
  <c r="BZ347" i="2" s="1"/>
  <c r="BX348" i="2"/>
  <c r="BX347" i="2" s="1"/>
  <c r="BW348" i="2"/>
  <c r="BV348" i="2"/>
  <c r="BV347" i="2" s="1"/>
  <c r="BT348" i="2"/>
  <c r="BT347" i="2" s="1"/>
  <c r="BS348" i="2"/>
  <c r="BS347" i="2" s="1"/>
  <c r="BR348" i="2"/>
  <c r="BP348" i="2"/>
  <c r="BP347" i="2" s="1"/>
  <c r="BO348" i="2"/>
  <c r="BO347" i="2" s="1"/>
  <c r="BN348" i="2"/>
  <c r="BN347" i="2" s="1"/>
  <c r="BL348" i="2"/>
  <c r="BL347" i="2" s="1"/>
  <c r="BK348" i="2"/>
  <c r="BJ348" i="2"/>
  <c r="BJ347" i="2" s="1"/>
  <c r="BH348" i="2"/>
  <c r="BH347" i="2" s="1"/>
  <c r="BG348" i="2"/>
  <c r="BG347" i="2" s="1"/>
  <c r="BF348" i="2"/>
  <c r="BF347" i="2" s="1"/>
  <c r="BD348" i="2"/>
  <c r="BD347" i="2" s="1"/>
  <c r="BC348" i="2"/>
  <c r="BC347" i="2" s="1"/>
  <c r="BB348" i="2"/>
  <c r="AZ348" i="2"/>
  <c r="AZ347" i="2" s="1"/>
  <c r="AY348" i="2"/>
  <c r="AY347" i="2" s="1"/>
  <c r="AX348" i="2"/>
  <c r="AX347" i="2" s="1"/>
  <c r="AV348" i="2"/>
  <c r="AV347" i="2" s="1"/>
  <c r="AU348" i="2"/>
  <c r="AU347" i="2" s="1"/>
  <c r="AT348" i="2"/>
  <c r="AR348" i="2"/>
  <c r="AR347" i="2" s="1"/>
  <c r="AQ348" i="2"/>
  <c r="AQ347" i="2" s="1"/>
  <c r="AP348" i="2"/>
  <c r="AN348" i="2"/>
  <c r="AN347" i="2" s="1"/>
  <c r="AM348" i="2"/>
  <c r="AL348" i="2"/>
  <c r="AL347" i="2" s="1"/>
  <c r="AJ348" i="2"/>
  <c r="AJ347" i="2" s="1"/>
  <c r="AI348" i="2"/>
  <c r="AI347" i="2" s="1"/>
  <c r="AH348" i="2"/>
  <c r="M348" i="2"/>
  <c r="M347" i="2" s="1"/>
  <c r="K347" i="2"/>
  <c r="G347" i="2"/>
  <c r="CF346" i="2"/>
  <c r="CE346" i="2"/>
  <c r="CD346" i="2"/>
  <c r="CC346" i="2"/>
  <c r="BY346" i="2"/>
  <c r="BU346" i="2"/>
  <c r="BQ346" i="2"/>
  <c r="BM346" i="2"/>
  <c r="BI346" i="2"/>
  <c r="BE346" i="2"/>
  <c r="BA346" i="2"/>
  <c r="AW346" i="2"/>
  <c r="AS346" i="2"/>
  <c r="AO346" i="2"/>
  <c r="AK346" i="2"/>
  <c r="CF345" i="2"/>
  <c r="CE345" i="2"/>
  <c r="CD345" i="2"/>
  <c r="CC345" i="2"/>
  <c r="BY345" i="2"/>
  <c r="BU345" i="2"/>
  <c r="BQ345" i="2"/>
  <c r="BM345" i="2"/>
  <c r="BI345" i="2"/>
  <c r="BE345" i="2"/>
  <c r="BA345" i="2"/>
  <c r="AW345" i="2"/>
  <c r="AS345" i="2"/>
  <c r="AO345" i="2"/>
  <c r="AK345" i="2"/>
  <c r="CF344" i="2"/>
  <c r="CE344" i="2"/>
  <c r="CD344" i="2"/>
  <c r="CC344" i="2"/>
  <c r="BY344" i="2"/>
  <c r="BU344" i="2"/>
  <c r="BQ344" i="2"/>
  <c r="BM344" i="2"/>
  <c r="BI344" i="2"/>
  <c r="BE344" i="2"/>
  <c r="BA344" i="2"/>
  <c r="AW344" i="2"/>
  <c r="AS344" i="2"/>
  <c r="AO344" i="2"/>
  <c r="AK344" i="2"/>
  <c r="CF343" i="2"/>
  <c r="CE343" i="2"/>
  <c r="CD343" i="2"/>
  <c r="CC343" i="2"/>
  <c r="BY343" i="2"/>
  <c r="BU343" i="2"/>
  <c r="BQ343" i="2"/>
  <c r="BM343" i="2"/>
  <c r="BI343" i="2"/>
  <c r="BE343" i="2"/>
  <c r="BA343" i="2"/>
  <c r="AW343" i="2"/>
  <c r="AS343" i="2"/>
  <c r="AO343" i="2"/>
  <c r="AK343" i="2"/>
  <c r="CF342" i="2"/>
  <c r="CE342" i="2"/>
  <c r="CD342" i="2"/>
  <c r="CC342" i="2"/>
  <c r="BY342" i="2"/>
  <c r="BU342" i="2"/>
  <c r="BQ342" i="2"/>
  <c r="BM342" i="2"/>
  <c r="BI342" i="2"/>
  <c r="BE342" i="2"/>
  <c r="BA342" i="2"/>
  <c r="AW342" i="2"/>
  <c r="AS342" i="2"/>
  <c r="AO342" i="2"/>
  <c r="AK342" i="2"/>
  <c r="CF341" i="2"/>
  <c r="CE341" i="2"/>
  <c r="CD341" i="2"/>
  <c r="CC341" i="2"/>
  <c r="BY341" i="2"/>
  <c r="BU341" i="2"/>
  <c r="BQ341" i="2"/>
  <c r="BM341" i="2"/>
  <c r="BI341" i="2"/>
  <c r="BE341" i="2"/>
  <c r="BA341" i="2"/>
  <c r="AW341" i="2"/>
  <c r="AS341" i="2"/>
  <c r="AO341" i="2"/>
  <c r="AK341" i="2"/>
  <c r="CF340" i="2"/>
  <c r="CE340" i="2"/>
  <c r="CD340" i="2"/>
  <c r="CC340" i="2"/>
  <c r="BY340" i="2"/>
  <c r="BU340" i="2"/>
  <c r="BQ340" i="2"/>
  <c r="BM340" i="2"/>
  <c r="BI340" i="2"/>
  <c r="BE340" i="2"/>
  <c r="BA340" i="2"/>
  <c r="AW340" i="2"/>
  <c r="AS340" i="2"/>
  <c r="AO340" i="2"/>
  <c r="AK340" i="2"/>
  <c r="CF339" i="2"/>
  <c r="CE339" i="2"/>
  <c r="CD339" i="2"/>
  <c r="CC339" i="2"/>
  <c r="BY339" i="2"/>
  <c r="BU339" i="2"/>
  <c r="BQ339" i="2"/>
  <c r="BM339" i="2"/>
  <c r="BI339" i="2"/>
  <c r="BE339" i="2"/>
  <c r="BA339" i="2"/>
  <c r="AW339" i="2"/>
  <c r="AS339" i="2"/>
  <c r="AO339" i="2"/>
  <c r="AK339" i="2"/>
  <c r="CC338" i="2"/>
  <c r="BY338" i="2"/>
  <c r="BQ338" i="2"/>
  <c r="BI338" i="2"/>
  <c r="BE338" i="2"/>
  <c r="BA338" i="2"/>
  <c r="AW338" i="2"/>
  <c r="AS338" i="2"/>
  <c r="AO338" i="2"/>
  <c r="AK338" i="2"/>
  <c r="CF337" i="2"/>
  <c r="CE337" i="2"/>
  <c r="CD337" i="2"/>
  <c r="CC337" i="2"/>
  <c r="BY337" i="2"/>
  <c r="BU337" i="2"/>
  <c r="BQ337" i="2"/>
  <c r="BM337" i="2"/>
  <c r="BI337" i="2"/>
  <c r="BE337" i="2"/>
  <c r="BA337" i="2"/>
  <c r="AW337" i="2"/>
  <c r="AS337" i="2"/>
  <c r="AO337" i="2"/>
  <c r="AK337" i="2"/>
  <c r="CB336" i="2"/>
  <c r="CB335" i="2" s="1"/>
  <c r="CA336" i="2"/>
  <c r="CA335" i="2" s="1"/>
  <c r="BZ336" i="2"/>
  <c r="BZ335" i="2" s="1"/>
  <c r="BX336" i="2"/>
  <c r="BX335" i="2" s="1"/>
  <c r="BW336" i="2"/>
  <c r="BW335" i="2" s="1"/>
  <c r="BV336" i="2"/>
  <c r="BV335" i="2" s="1"/>
  <c r="BT336" i="2"/>
  <c r="BT335" i="2" s="1"/>
  <c r="BS336" i="2"/>
  <c r="BR336" i="2"/>
  <c r="BR335" i="2" s="1"/>
  <c r="BP336" i="2"/>
  <c r="BP335" i="2" s="1"/>
  <c r="BO336" i="2"/>
  <c r="BN336" i="2"/>
  <c r="BN335" i="2" s="1"/>
  <c r="BL336" i="2"/>
  <c r="BL335" i="2" s="1"/>
  <c r="BK336" i="2"/>
  <c r="BK335" i="2" s="1"/>
  <c r="BJ336" i="2"/>
  <c r="BJ335" i="2" s="1"/>
  <c r="BH336" i="2"/>
  <c r="BH335" i="2" s="1"/>
  <c r="BG336" i="2"/>
  <c r="BG335" i="2" s="1"/>
  <c r="BF336" i="2"/>
  <c r="BD336" i="2"/>
  <c r="BD335" i="2" s="1"/>
  <c r="BC336" i="2"/>
  <c r="BC335" i="2" s="1"/>
  <c r="BB336" i="2"/>
  <c r="BB335" i="2" s="1"/>
  <c r="AZ336" i="2"/>
  <c r="AZ335" i="2" s="1"/>
  <c r="AY336" i="2"/>
  <c r="AY335" i="2" s="1"/>
  <c r="AX336" i="2"/>
  <c r="AV336" i="2"/>
  <c r="AV335" i="2" s="1"/>
  <c r="AU336" i="2"/>
  <c r="AU335" i="2" s="1"/>
  <c r="AT336" i="2"/>
  <c r="AR336" i="2"/>
  <c r="AR335" i="2" s="1"/>
  <c r="AQ336" i="2"/>
  <c r="AP336" i="2"/>
  <c r="AP335" i="2" s="1"/>
  <c r="AN336" i="2"/>
  <c r="AN335" i="2" s="1"/>
  <c r="AM336" i="2"/>
  <c r="AM335" i="2" s="1"/>
  <c r="AL336" i="2"/>
  <c r="AL335" i="2" s="1"/>
  <c r="AJ336" i="2"/>
  <c r="AI336" i="2"/>
  <c r="AI335" i="2" s="1"/>
  <c r="AH336" i="2"/>
  <c r="M336" i="2"/>
  <c r="M335" i="2" s="1"/>
  <c r="K335" i="2"/>
  <c r="G335" i="2"/>
  <c r="J334" i="2"/>
  <c r="I334" i="2"/>
  <c r="H334" i="2"/>
  <c r="F334" i="2"/>
  <c r="E334" i="2"/>
  <c r="D334" i="2"/>
  <c r="CF333" i="2"/>
  <c r="CE333" i="2"/>
  <c r="CD333" i="2"/>
  <c r="CC333" i="2"/>
  <c r="BY333" i="2"/>
  <c r="BQ333" i="2"/>
  <c r="BM333" i="2"/>
  <c r="BI333" i="2"/>
  <c r="BE333" i="2"/>
  <c r="BA332" i="2"/>
  <c r="AW332" i="2"/>
  <c r="AS332" i="2"/>
  <c r="AO332" i="2"/>
  <c r="AK332" i="2"/>
  <c r="AZ331" i="2"/>
  <c r="AY331" i="2"/>
  <c r="AX331" i="2"/>
  <c r="AV331" i="2"/>
  <c r="AU331" i="2"/>
  <c r="AT331" i="2"/>
  <c r="AR331" i="2"/>
  <c r="AQ331" i="2"/>
  <c r="AP331" i="2"/>
  <c r="AN331" i="2"/>
  <c r="AM331" i="2"/>
  <c r="AL331" i="2"/>
  <c r="AJ331" i="2"/>
  <c r="AI331" i="2"/>
  <c r="AH331" i="2"/>
  <c r="M331" i="2"/>
  <c r="BA329" i="2"/>
  <c r="AW329" i="2"/>
  <c r="AS329" i="2"/>
  <c r="AO329" i="2"/>
  <c r="AK329" i="2"/>
  <c r="CC328" i="2"/>
  <c r="BY328" i="2"/>
  <c r="BQ328" i="2"/>
  <c r="BM328" i="2"/>
  <c r="BI328" i="2"/>
  <c r="BE328" i="2"/>
  <c r="AZ328" i="2"/>
  <c r="AY328" i="2"/>
  <c r="AX328" i="2"/>
  <c r="AV328" i="2"/>
  <c r="AU328" i="2"/>
  <c r="AT328" i="2"/>
  <c r="AR328" i="2"/>
  <c r="AQ328" i="2"/>
  <c r="AP328" i="2"/>
  <c r="AN328" i="2"/>
  <c r="AM328" i="2"/>
  <c r="AL328" i="2"/>
  <c r="AJ328" i="2"/>
  <c r="AI328" i="2"/>
  <c r="AH328" i="2"/>
  <c r="M328" i="2"/>
  <c r="CB327" i="2"/>
  <c r="CA327" i="2"/>
  <c r="BZ327" i="2"/>
  <c r="BX327" i="2"/>
  <c r="BW327" i="2"/>
  <c r="BV327" i="2"/>
  <c r="BT327" i="2"/>
  <c r="BS327" i="2"/>
  <c r="BR327" i="2"/>
  <c r="BP327" i="2"/>
  <c r="BO327" i="2"/>
  <c r="BN327" i="2"/>
  <c r="BL327" i="2"/>
  <c r="BK327" i="2"/>
  <c r="BJ327" i="2"/>
  <c r="BH327" i="2"/>
  <c r="BG327" i="2"/>
  <c r="BF327" i="2"/>
  <c r="BD327" i="2"/>
  <c r="BC327" i="2"/>
  <c r="BB327" i="2"/>
  <c r="K327" i="2"/>
  <c r="G327" i="2"/>
  <c r="CF326" i="2"/>
  <c r="CE326" i="2"/>
  <c r="CD326" i="2"/>
  <c r="BI326" i="2"/>
  <c r="BE326" i="2"/>
  <c r="BA326" i="2"/>
  <c r="AW326" i="2"/>
  <c r="AS326" i="2"/>
  <c r="AO326" i="2"/>
  <c r="AK326" i="2"/>
  <c r="BH325" i="2"/>
  <c r="BH324" i="2" s="1"/>
  <c r="BG325" i="2"/>
  <c r="BG324" i="2" s="1"/>
  <c r="BF325" i="2"/>
  <c r="BD325" i="2"/>
  <c r="BD324" i="2" s="1"/>
  <c r="BC325" i="2"/>
  <c r="BC324" i="2" s="1"/>
  <c r="BB325" i="2"/>
  <c r="AZ325" i="2"/>
  <c r="AZ324" i="2" s="1"/>
  <c r="AY325" i="2"/>
  <c r="AY324" i="2" s="1"/>
  <c r="AX325" i="2"/>
  <c r="AV325" i="2"/>
  <c r="AV324" i="2" s="1"/>
  <c r="AU325" i="2"/>
  <c r="AU324" i="2" s="1"/>
  <c r="AT325" i="2"/>
  <c r="AT324" i="2" s="1"/>
  <c r="AR325" i="2"/>
  <c r="AR324" i="2" s="1"/>
  <c r="AQ325" i="2"/>
  <c r="AQ324" i="2" s="1"/>
  <c r="AP325" i="2"/>
  <c r="AN325" i="2"/>
  <c r="AM325" i="2"/>
  <c r="AM324" i="2" s="1"/>
  <c r="AL325" i="2"/>
  <c r="AL324" i="2" s="1"/>
  <c r="AJ325" i="2"/>
  <c r="AJ324" i="2" s="1"/>
  <c r="AI325" i="2"/>
  <c r="AH325" i="2"/>
  <c r="M325" i="2"/>
  <c r="M324" i="2" s="1"/>
  <c r="K324" i="2"/>
  <c r="G324" i="2"/>
  <c r="CF323" i="2"/>
  <c r="CE323" i="2"/>
  <c r="CD323" i="2"/>
  <c r="BI323" i="2"/>
  <c r="BI317" i="2" s="1"/>
  <c r="BE323" i="2"/>
  <c r="BA323" i="2"/>
  <c r="AW323" i="2"/>
  <c r="AS323" i="2"/>
  <c r="AO323" i="2"/>
  <c r="AK323" i="2"/>
  <c r="BA322" i="2"/>
  <c r="AW322" i="2"/>
  <c r="AS322" i="2"/>
  <c r="AO322" i="2"/>
  <c r="AK322" i="2"/>
  <c r="BA321" i="2"/>
  <c r="AW321" i="2"/>
  <c r="AS321" i="2"/>
  <c r="AO321" i="2"/>
  <c r="AK321" i="2"/>
  <c r="BA320" i="2"/>
  <c r="AW320" i="2"/>
  <c r="AS320" i="2"/>
  <c r="AO320" i="2"/>
  <c r="AK320" i="2"/>
  <c r="BA319" i="2"/>
  <c r="AW319" i="2"/>
  <c r="AS319" i="2"/>
  <c r="AO319" i="2"/>
  <c r="AK319" i="2"/>
  <c r="CF318" i="2"/>
  <c r="CE318" i="2"/>
  <c r="CD318" i="2"/>
  <c r="BE318" i="2"/>
  <c r="BA318" i="2"/>
  <c r="AW318" i="2"/>
  <c r="AS318" i="2"/>
  <c r="AO318" i="2"/>
  <c r="AK318" i="2"/>
  <c r="BH317" i="2"/>
  <c r="BG317" i="2"/>
  <c r="BF317" i="2"/>
  <c r="BD317" i="2"/>
  <c r="BC317" i="2"/>
  <c r="BB317" i="2"/>
  <c r="AZ317" i="2"/>
  <c r="AY317" i="2"/>
  <c r="AX317" i="2"/>
  <c r="AV317" i="2"/>
  <c r="AU317" i="2"/>
  <c r="AT317" i="2"/>
  <c r="AR317" i="2"/>
  <c r="AQ317" i="2"/>
  <c r="AP317" i="2"/>
  <c r="AN317" i="2"/>
  <c r="AM317" i="2"/>
  <c r="AL317" i="2"/>
  <c r="AJ317" i="2"/>
  <c r="AI317" i="2"/>
  <c r="AH317" i="2"/>
  <c r="M317" i="2"/>
  <c r="CF316" i="2"/>
  <c r="CE316" i="2"/>
  <c r="CD316" i="2"/>
  <c r="BE316" i="2"/>
  <c r="BA316" i="2"/>
  <c r="AW316" i="2"/>
  <c r="AS316" i="2"/>
  <c r="AO316" i="2"/>
  <c r="AK316" i="2"/>
  <c r="BH315" i="2"/>
  <c r="BG315" i="2"/>
  <c r="BF315" i="2"/>
  <c r="BD315" i="2"/>
  <c r="BC315" i="2"/>
  <c r="BB315" i="2"/>
  <c r="AZ315" i="2"/>
  <c r="AY315" i="2"/>
  <c r="AX315" i="2"/>
  <c r="AV315" i="2"/>
  <c r="AU315" i="2"/>
  <c r="AT315" i="2"/>
  <c r="AR315" i="2"/>
  <c r="AQ315" i="2"/>
  <c r="AP315" i="2"/>
  <c r="AN315" i="2"/>
  <c r="AM315" i="2"/>
  <c r="AL315" i="2"/>
  <c r="AJ315" i="2"/>
  <c r="AI315" i="2"/>
  <c r="AH315" i="2"/>
  <c r="M315" i="2"/>
  <c r="CF314" i="2"/>
  <c r="CE314" i="2"/>
  <c r="CD314" i="2"/>
  <c r="BE314" i="2"/>
  <c r="BA314" i="2"/>
  <c r="AW314" i="2"/>
  <c r="AS314" i="2"/>
  <c r="AO314" i="2"/>
  <c r="AK314" i="2"/>
  <c r="CF313" i="2"/>
  <c r="CE313" i="2"/>
  <c r="CD313" i="2"/>
  <c r="BE313" i="2"/>
  <c r="BA313" i="2"/>
  <c r="AW313" i="2"/>
  <c r="AS313" i="2"/>
  <c r="AO313" i="2"/>
  <c r="AK313" i="2"/>
  <c r="CF312" i="2"/>
  <c r="CE312" i="2"/>
  <c r="CD312" i="2"/>
  <c r="BE312" i="2"/>
  <c r="BA312" i="2"/>
  <c r="AW312" i="2"/>
  <c r="AS312" i="2"/>
  <c r="AO312" i="2"/>
  <c r="AK312" i="2"/>
  <c r="BP311" i="2"/>
  <c r="BO311" i="2"/>
  <c r="BN311" i="2"/>
  <c r="BM311" i="2"/>
  <c r="BL311" i="2"/>
  <c r="BK311" i="2"/>
  <c r="BJ311" i="2"/>
  <c r="BI311" i="2"/>
  <c r="BH311" i="2"/>
  <c r="BG311" i="2"/>
  <c r="BF311" i="2"/>
  <c r="BD311" i="2"/>
  <c r="BC311" i="2"/>
  <c r="BB311" i="2"/>
  <c r="AZ311" i="2"/>
  <c r="AY311" i="2"/>
  <c r="AX311" i="2"/>
  <c r="AV311" i="2"/>
  <c r="AU311" i="2"/>
  <c r="AT311" i="2"/>
  <c r="AR311" i="2"/>
  <c r="AQ311" i="2"/>
  <c r="AP311" i="2"/>
  <c r="AN311" i="2"/>
  <c r="AM311" i="2"/>
  <c r="AL311" i="2"/>
  <c r="AJ311" i="2"/>
  <c r="AI311" i="2"/>
  <c r="AH311" i="2"/>
  <c r="M311" i="2"/>
  <c r="K310" i="2"/>
  <c r="G310" i="2"/>
  <c r="CF309" i="2"/>
  <c r="CE309" i="2"/>
  <c r="CD309" i="2"/>
  <c r="BI309" i="2"/>
  <c r="BE309" i="2"/>
  <c r="BA309" i="2"/>
  <c r="AW309" i="2"/>
  <c r="AS309" i="2"/>
  <c r="AO309" i="2"/>
  <c r="AK309" i="2"/>
  <c r="BH308" i="2"/>
  <c r="BG308" i="2"/>
  <c r="BF308" i="2"/>
  <c r="BD308" i="2"/>
  <c r="BC308" i="2"/>
  <c r="BB308" i="2"/>
  <c r="AZ308" i="2"/>
  <c r="AY308" i="2"/>
  <c r="AX308" i="2"/>
  <c r="AV308" i="2"/>
  <c r="AU308" i="2"/>
  <c r="AT308" i="2"/>
  <c r="AR308" i="2"/>
  <c r="AQ308" i="2"/>
  <c r="AP308" i="2"/>
  <c r="AN308" i="2"/>
  <c r="AM308" i="2"/>
  <c r="AL308" i="2"/>
  <c r="AJ308" i="2"/>
  <c r="AI308" i="2"/>
  <c r="AH308" i="2"/>
  <c r="M308" i="2"/>
  <c r="CF307" i="2"/>
  <c r="CE307" i="2"/>
  <c r="CD307" i="2"/>
  <c r="BI307" i="2"/>
  <c r="BE307" i="2"/>
  <c r="BA307" i="2"/>
  <c r="AW307" i="2"/>
  <c r="AS307" i="2"/>
  <c r="AO307" i="2"/>
  <c r="AK307" i="2"/>
  <c r="CF306" i="2"/>
  <c r="CE306" i="2"/>
  <c r="CD306" i="2"/>
  <c r="BI306" i="2"/>
  <c r="BE306" i="2"/>
  <c r="BA306" i="2"/>
  <c r="AW306" i="2"/>
  <c r="AS306" i="2"/>
  <c r="AO306" i="2"/>
  <c r="AK306" i="2"/>
  <c r="CF305" i="2"/>
  <c r="CE305" i="2"/>
  <c r="CD305" i="2"/>
  <c r="BI305" i="2"/>
  <c r="BE305" i="2"/>
  <c r="BA305" i="2"/>
  <c r="AW305" i="2"/>
  <c r="AS305" i="2"/>
  <c r="AO305" i="2"/>
  <c r="AK305" i="2"/>
  <c r="CF304" i="2"/>
  <c r="CE304" i="2"/>
  <c r="CD304" i="2"/>
  <c r="BI304" i="2"/>
  <c r="BE304" i="2"/>
  <c r="BA304" i="2"/>
  <c r="AW304" i="2"/>
  <c r="AS304" i="2"/>
  <c r="AO304" i="2"/>
  <c r="AK304" i="2"/>
  <c r="BH303" i="2"/>
  <c r="BG303" i="2"/>
  <c r="BF303" i="2"/>
  <c r="BD303" i="2"/>
  <c r="BC303" i="2"/>
  <c r="BB303" i="2"/>
  <c r="AZ303" i="2"/>
  <c r="AY303" i="2"/>
  <c r="AX303" i="2"/>
  <c r="AV303" i="2"/>
  <c r="AU303" i="2"/>
  <c r="AT303" i="2"/>
  <c r="AR303" i="2"/>
  <c r="AQ303" i="2"/>
  <c r="AP303" i="2"/>
  <c r="AN303" i="2"/>
  <c r="AM303" i="2"/>
  <c r="AL303" i="2"/>
  <c r="AJ303" i="2"/>
  <c r="AI303" i="2"/>
  <c r="AH303" i="2"/>
  <c r="M303" i="2"/>
  <c r="CF302" i="2"/>
  <c r="CE302" i="2"/>
  <c r="CD302" i="2"/>
  <c r="BI302" i="2"/>
  <c r="BE302" i="2"/>
  <c r="BA302" i="2"/>
  <c r="AW302" i="2"/>
  <c r="AS302" i="2"/>
  <c r="AO302" i="2"/>
  <c r="AK302" i="2"/>
  <c r="BH301" i="2"/>
  <c r="BG301" i="2"/>
  <c r="BF301" i="2"/>
  <c r="BD301" i="2"/>
  <c r="BC301" i="2"/>
  <c r="BB301" i="2"/>
  <c r="AZ301" i="2"/>
  <c r="AY301" i="2"/>
  <c r="AX301" i="2"/>
  <c r="AV301" i="2"/>
  <c r="AU301" i="2"/>
  <c r="AT301" i="2"/>
  <c r="AR301" i="2"/>
  <c r="AQ301" i="2"/>
  <c r="AP301" i="2"/>
  <c r="AN301" i="2"/>
  <c r="AM301" i="2"/>
  <c r="AL301" i="2"/>
  <c r="AJ301" i="2"/>
  <c r="AI301" i="2"/>
  <c r="AH301" i="2"/>
  <c r="M301" i="2"/>
  <c r="CE300" i="2"/>
  <c r="BP295" i="2"/>
  <c r="BJ295" i="2"/>
  <c r="BH300" i="2"/>
  <c r="BF300" i="2" s="1"/>
  <c r="BE300" i="2"/>
  <c r="BA300" i="2"/>
  <c r="AW300" i="2"/>
  <c r="AS300" i="2"/>
  <c r="AO300" i="2"/>
  <c r="AK300" i="2"/>
  <c r="CE299" i="2"/>
  <c r="CB295" i="2"/>
  <c r="BV295" i="2"/>
  <c r="BT295" i="2"/>
  <c r="BI299" i="2"/>
  <c r="BE299" i="2"/>
  <c r="BA299" i="2"/>
  <c r="AW299" i="2"/>
  <c r="AS299" i="2"/>
  <c r="AO299" i="2"/>
  <c r="AK299" i="2"/>
  <c r="BI298" i="2"/>
  <c r="BA298" i="2"/>
  <c r="AW298" i="2"/>
  <c r="AS298" i="2"/>
  <c r="AO298" i="2"/>
  <c r="AK298" i="2"/>
  <c r="BI297" i="2"/>
  <c r="BA297" i="2"/>
  <c r="AW297" i="2"/>
  <c r="AS297" i="2"/>
  <c r="AO297" i="2"/>
  <c r="AK297" i="2"/>
  <c r="CF296" i="2"/>
  <c r="CE296" i="2"/>
  <c r="CD296" i="2"/>
  <c r="BI296" i="2"/>
  <c r="BE296" i="2"/>
  <c r="BA296" i="2"/>
  <c r="AW296" i="2"/>
  <c r="AS296" i="2"/>
  <c r="AO296" i="2"/>
  <c r="AK296" i="2"/>
  <c r="CA295" i="2"/>
  <c r="BW295" i="2"/>
  <c r="BS295" i="2"/>
  <c r="BO295" i="2"/>
  <c r="BK295" i="2"/>
  <c r="BG295" i="2"/>
  <c r="BD295" i="2"/>
  <c r="BC295" i="2"/>
  <c r="BB295" i="2"/>
  <c r="AZ295" i="2"/>
  <c r="AY295" i="2"/>
  <c r="AX295" i="2"/>
  <c r="AV295" i="2"/>
  <c r="AU295" i="2"/>
  <c r="AT295" i="2"/>
  <c r="AR295" i="2"/>
  <c r="AQ295" i="2"/>
  <c r="AP295" i="2"/>
  <c r="AN295" i="2"/>
  <c r="AM295" i="2"/>
  <c r="AL295" i="2"/>
  <c r="AJ295" i="2"/>
  <c r="AI295" i="2"/>
  <c r="AH295" i="2"/>
  <c r="M295" i="2"/>
  <c r="K294" i="2"/>
  <c r="G294" i="2"/>
  <c r="BM293" i="2"/>
  <c r="BE293" i="2"/>
  <c r="BA293" i="2"/>
  <c r="AW293" i="2"/>
  <c r="AS293" i="2"/>
  <c r="AO293" i="2"/>
  <c r="AK293" i="2"/>
  <c r="BM292" i="2"/>
  <c r="BE292" i="2"/>
  <c r="BA292" i="2"/>
  <c r="AW292" i="2"/>
  <c r="AS292" i="2"/>
  <c r="AO292" i="2"/>
  <c r="AK292" i="2"/>
  <c r="CF291" i="2"/>
  <c r="CE291" i="2"/>
  <c r="CD291" i="2"/>
  <c r="BM291" i="2"/>
  <c r="BI291" i="2"/>
  <c r="BE291" i="2"/>
  <c r="BA291" i="2"/>
  <c r="AW291" i="2"/>
  <c r="AS291" i="2"/>
  <c r="AO291" i="2"/>
  <c r="AK291" i="2"/>
  <c r="CG290" i="2"/>
  <c r="CT290" i="2" s="1"/>
  <c r="CC290" i="2"/>
  <c r="BY290" i="2"/>
  <c r="BU290" i="2"/>
  <c r="BQ290" i="2"/>
  <c r="BM290" i="2"/>
  <c r="BI290" i="2"/>
  <c r="BE290" i="2"/>
  <c r="BA290" i="2"/>
  <c r="AW290" i="2"/>
  <c r="AS290" i="2"/>
  <c r="AO290" i="2"/>
  <c r="AK290" i="2"/>
  <c r="CB289" i="2"/>
  <c r="CA289" i="2"/>
  <c r="BZ289" i="2"/>
  <c r="BX289" i="2"/>
  <c r="BW289" i="2"/>
  <c r="BV289" i="2"/>
  <c r="BT289" i="2"/>
  <c r="BS289" i="2"/>
  <c r="BR289" i="2"/>
  <c r="BP289" i="2"/>
  <c r="BO289" i="2"/>
  <c r="BN289" i="2"/>
  <c r="BL289" i="2"/>
  <c r="BK289" i="2"/>
  <c r="BJ289" i="2"/>
  <c r="BH289" i="2"/>
  <c r="BG289" i="2"/>
  <c r="BF289" i="2"/>
  <c r="BD289" i="2"/>
  <c r="BC289" i="2"/>
  <c r="BB289" i="2"/>
  <c r="AZ289" i="2"/>
  <c r="AY289" i="2"/>
  <c r="AX289" i="2"/>
  <c r="AV289" i="2"/>
  <c r="AU289" i="2"/>
  <c r="AT289" i="2"/>
  <c r="AR289" i="2"/>
  <c r="AQ289" i="2"/>
  <c r="AP289" i="2"/>
  <c r="AN289" i="2"/>
  <c r="AM289" i="2"/>
  <c r="AL289" i="2"/>
  <c r="AJ289" i="2"/>
  <c r="AI289" i="2"/>
  <c r="AH289" i="2"/>
  <c r="M289" i="2"/>
  <c r="CF288" i="2"/>
  <c r="CE288" i="2"/>
  <c r="CD288" i="2"/>
  <c r="BE288" i="2"/>
  <c r="AO288" i="2"/>
  <c r="AK288" i="2"/>
  <c r="CF287" i="2"/>
  <c r="CE287" i="2"/>
  <c r="CD287" i="2"/>
  <c r="BE287" i="2"/>
  <c r="AO287" i="2"/>
  <c r="AK287" i="2"/>
  <c r="CF286" i="2"/>
  <c r="CE286" i="2"/>
  <c r="CD286" i="2"/>
  <c r="BE286" i="2"/>
  <c r="AO286" i="2"/>
  <c r="AK286" i="2"/>
  <c r="CF285" i="2"/>
  <c r="CE285" i="2"/>
  <c r="CD285" i="2"/>
  <c r="BE285" i="2"/>
  <c r="AO285" i="2"/>
  <c r="AK285" i="2"/>
  <c r="CF284" i="2"/>
  <c r="CE284" i="2"/>
  <c r="CD284" i="2"/>
  <c r="BE284" i="2"/>
  <c r="AO284" i="2"/>
  <c r="AK284" i="2"/>
  <c r="CF283" i="2"/>
  <c r="CE283" i="2"/>
  <c r="CD283" i="2"/>
  <c r="BE283" i="2"/>
  <c r="AO283" i="2"/>
  <c r="AK283" i="2"/>
  <c r="CF282" i="2"/>
  <c r="CE282" i="2"/>
  <c r="CD282" i="2"/>
  <c r="BE282" i="2"/>
  <c r="AO282" i="2"/>
  <c r="AK282" i="2"/>
  <c r="CB281" i="2"/>
  <c r="CA281" i="2"/>
  <c r="BZ281" i="2"/>
  <c r="BX281" i="2"/>
  <c r="BW281" i="2"/>
  <c r="BV281" i="2"/>
  <c r="BT281" i="2"/>
  <c r="BS281" i="2"/>
  <c r="BR281" i="2"/>
  <c r="BP281" i="2"/>
  <c r="BO281" i="2"/>
  <c r="BN281" i="2"/>
  <c r="BL281" i="2"/>
  <c r="BK281" i="2"/>
  <c r="BJ281" i="2"/>
  <c r="BH281" i="2"/>
  <c r="BG281" i="2"/>
  <c r="BF281" i="2"/>
  <c r="BD281" i="2"/>
  <c r="BC281" i="2"/>
  <c r="BB281" i="2"/>
  <c r="AN281" i="2"/>
  <c r="AM281" i="2"/>
  <c r="AL281" i="2"/>
  <c r="AJ281" i="2"/>
  <c r="AI281" i="2"/>
  <c r="AH281" i="2"/>
  <c r="M281" i="2"/>
  <c r="K280" i="2"/>
  <c r="G280" i="2"/>
  <c r="J279" i="2"/>
  <c r="I279" i="2"/>
  <c r="H279" i="2"/>
  <c r="F279" i="2"/>
  <c r="E279" i="2"/>
  <c r="D279" i="2"/>
  <c r="B279" i="2"/>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1" i="2" s="1"/>
  <c r="B332"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CF277" i="2"/>
  <c r="CF276" i="2"/>
  <c r="CB275" i="2"/>
  <c r="BX275" i="2"/>
  <c r="BT275" i="2"/>
  <c r="BP275" i="2"/>
  <c r="BO275" i="2"/>
  <c r="BN275" i="2"/>
  <c r="BL275" i="2"/>
  <c r="BK275" i="2"/>
  <c r="BJ275" i="2"/>
  <c r="BH275" i="2"/>
  <c r="BG275" i="2"/>
  <c r="BF275" i="2"/>
  <c r="BD275" i="2"/>
  <c r="BC275" i="2"/>
  <c r="BB275" i="2"/>
  <c r="AZ275" i="2"/>
  <c r="AY275" i="2"/>
  <c r="AX275" i="2"/>
  <c r="CG274" i="2"/>
  <c r="CM274" i="2" s="1"/>
  <c r="CF274" i="2"/>
  <c r="CE274" i="2"/>
  <c r="CD274" i="2"/>
  <c r="CJ274" i="2" s="1"/>
  <c r="CE273" i="2"/>
  <c r="CE272" i="2"/>
  <c r="CE271" i="2"/>
  <c r="CE270" i="2"/>
  <c r="CE269" i="2"/>
  <c r="CE268" i="2"/>
  <c r="CE267" i="2"/>
  <c r="CA266" i="2"/>
  <c r="BW266" i="2"/>
  <c r="BT266" i="2"/>
  <c r="BS266" i="2"/>
  <c r="BR266" i="2"/>
  <c r="BO266" i="2"/>
  <c r="BK266" i="2"/>
  <c r="BH266" i="2"/>
  <c r="BG266" i="2"/>
  <c r="BF266" i="2"/>
  <c r="BD266" i="2"/>
  <c r="BC266" i="2"/>
  <c r="BB266" i="2"/>
  <c r="AZ266" i="2"/>
  <c r="AY266" i="2"/>
  <c r="AX266" i="2"/>
  <c r="CG265" i="2"/>
  <c r="CM265" i="2" s="1"/>
  <c r="CF265" i="2"/>
  <c r="CE265" i="2"/>
  <c r="CD265" i="2"/>
  <c r="CJ265" i="2" s="1"/>
  <c r="CE263" i="2"/>
  <c r="CF262" i="2"/>
  <c r="CB261" i="2"/>
  <c r="CA261" i="2"/>
  <c r="BZ261" i="2"/>
  <c r="BP261" i="2"/>
  <c r="BO261" i="2"/>
  <c r="BN261" i="2"/>
  <c r="BL261" i="2"/>
  <c r="BK261" i="2"/>
  <c r="BJ261" i="2"/>
  <c r="BH261" i="2"/>
  <c r="BG261" i="2"/>
  <c r="BF261" i="2"/>
  <c r="BD261" i="2"/>
  <c r="BC261" i="2"/>
  <c r="BB261" i="2"/>
  <c r="AZ261" i="2"/>
  <c r="AY261" i="2"/>
  <c r="AX261" i="2"/>
  <c r="CF260" i="2"/>
  <c r="CE259" i="2"/>
  <c r="CE258" i="2"/>
  <c r="CF257" i="2"/>
  <c r="CE257" i="2"/>
  <c r="CD257" i="2"/>
  <c r="CE256" i="2"/>
  <c r="CE255" i="2"/>
  <c r="CE254" i="2"/>
  <c r="CE253" i="2"/>
  <c r="CA252" i="2"/>
  <c r="BW252" i="2"/>
  <c r="BT252" i="2"/>
  <c r="BS252" i="2"/>
  <c r="BR252" i="2"/>
  <c r="BO252" i="2"/>
  <c r="BK252" i="2"/>
  <c r="BH252" i="2"/>
  <c r="BG252" i="2"/>
  <c r="BF252" i="2"/>
  <c r="BD252" i="2"/>
  <c r="BC252" i="2"/>
  <c r="BB252" i="2"/>
  <c r="AZ252" i="2"/>
  <c r="AY252" i="2"/>
  <c r="AX252" i="2"/>
  <c r="CG251" i="2"/>
  <c r="CM251" i="2" s="1"/>
  <c r="CF251" i="2"/>
  <c r="CE251" i="2"/>
  <c r="CD251" i="2"/>
  <c r="CJ251" i="2" s="1"/>
  <c r="CF249" i="2"/>
  <c r="CF248" i="2"/>
  <c r="CB247" i="2"/>
  <c r="BX247" i="2"/>
  <c r="BT247" i="2"/>
  <c r="BP247" i="2"/>
  <c r="BO247" i="2"/>
  <c r="BN247" i="2"/>
  <c r="BL247" i="2"/>
  <c r="BK247" i="2"/>
  <c r="BJ247" i="2"/>
  <c r="BH247" i="2"/>
  <c r="BG247" i="2"/>
  <c r="BF247" i="2"/>
  <c r="BD247" i="2"/>
  <c r="BC247" i="2"/>
  <c r="BB247" i="2"/>
  <c r="AZ247" i="2"/>
  <c r="AY247" i="2"/>
  <c r="AX247" i="2"/>
  <c r="CF246" i="2"/>
  <c r="CE245" i="2"/>
  <c r="CE244" i="2"/>
  <c r="CF243" i="2"/>
  <c r="CE243" i="2"/>
  <c r="CD243" i="2"/>
  <c r="CE242" i="2"/>
  <c r="CE241" i="2"/>
  <c r="CE240" i="2"/>
  <c r="CE239" i="2"/>
  <c r="CA238" i="2"/>
  <c r="BW238" i="2"/>
  <c r="BT238" i="2"/>
  <c r="BS238" i="2"/>
  <c r="BR238" i="2"/>
  <c r="BO238" i="2"/>
  <c r="BK238" i="2"/>
  <c r="BH238" i="2"/>
  <c r="BG238" i="2"/>
  <c r="BF238" i="2"/>
  <c r="BD238" i="2"/>
  <c r="BC238" i="2"/>
  <c r="BB238" i="2"/>
  <c r="AZ238" i="2"/>
  <c r="AY238" i="2"/>
  <c r="AX238" i="2"/>
  <c r="CG237" i="2"/>
  <c r="CM237" i="2" s="1"/>
  <c r="CF237" i="2"/>
  <c r="CE237" i="2"/>
  <c r="CD237" i="2"/>
  <c r="CJ237" i="2" s="1"/>
  <c r="CG233" i="2"/>
  <c r="CM233" i="2" s="1"/>
  <c r="CF233" i="2"/>
  <c r="CE233" i="2"/>
  <c r="CD233" i="2"/>
  <c r="CJ233" i="2" s="1"/>
  <c r="CF232" i="2"/>
  <c r="CE231" i="2"/>
  <c r="CE230" i="2"/>
  <c r="CE229" i="2"/>
  <c r="CE228" i="2"/>
  <c r="CE227" i="2"/>
  <c r="CE226" i="2"/>
  <c r="CE225" i="2"/>
  <c r="CA224" i="2"/>
  <c r="CA222" i="2" s="1"/>
  <c r="BW224" i="2"/>
  <c r="BW222" i="2" s="1"/>
  <c r="BT224" i="2"/>
  <c r="BT222" i="2" s="1"/>
  <c r="BS224" i="2"/>
  <c r="BS222" i="2" s="1"/>
  <c r="BR224" i="2"/>
  <c r="BR222" i="2" s="1"/>
  <c r="BO224" i="2"/>
  <c r="BO222" i="2" s="1"/>
  <c r="BK224" i="2"/>
  <c r="BH224" i="2"/>
  <c r="BH222" i="2" s="1"/>
  <c r="BG224" i="2"/>
  <c r="BF224" i="2"/>
  <c r="BD224" i="2"/>
  <c r="BD222" i="2" s="1"/>
  <c r="BC224" i="2"/>
  <c r="BB224" i="2"/>
  <c r="AZ224" i="2"/>
  <c r="AY224" i="2"/>
  <c r="AY222" i="2" s="1"/>
  <c r="AX224" i="2"/>
  <c r="CG223" i="2"/>
  <c r="CM223" i="2" s="1"/>
  <c r="CF223" i="2"/>
  <c r="CE223" i="2"/>
  <c r="CD223" i="2"/>
  <c r="CJ223" i="2" s="1"/>
  <c r="CF221" i="2"/>
  <c r="CA219" i="2"/>
  <c r="CF220" i="2"/>
  <c r="CE220" i="2"/>
  <c r="CD220" i="2"/>
  <c r="CB219" i="2"/>
  <c r="BX219" i="2"/>
  <c r="BP219" i="2"/>
  <c r="BO219" i="2"/>
  <c r="BN219" i="2"/>
  <c r="BL219" i="2"/>
  <c r="BK219" i="2"/>
  <c r="BJ219" i="2"/>
  <c r="BH219" i="2"/>
  <c r="BG219" i="2"/>
  <c r="BF219" i="2"/>
  <c r="BD219" i="2"/>
  <c r="BC219" i="2"/>
  <c r="BB219" i="2"/>
  <c r="CF218" i="2"/>
  <c r="CE217" i="2"/>
  <c r="CE216" i="2"/>
  <c r="CF215" i="2"/>
  <c r="CE215" i="2"/>
  <c r="CD215" i="2"/>
  <c r="CE214" i="2"/>
  <c r="CE213" i="2"/>
  <c r="CE212" i="2"/>
  <c r="CE211" i="2"/>
  <c r="CA210" i="2"/>
  <c r="BW210" i="2"/>
  <c r="BT210" i="2"/>
  <c r="BS210" i="2"/>
  <c r="BR210" i="2"/>
  <c r="BO210" i="2"/>
  <c r="BK210" i="2"/>
  <c r="BH210" i="2"/>
  <c r="BG210" i="2"/>
  <c r="BF210" i="2"/>
  <c r="BD210" i="2"/>
  <c r="BC210" i="2"/>
  <c r="BB210" i="2"/>
  <c r="AZ210" i="2"/>
  <c r="AY210" i="2"/>
  <c r="AX210" i="2"/>
  <c r="CG209" i="2"/>
  <c r="CM209" i="2" s="1"/>
  <c r="CF209" i="2"/>
  <c r="CE209" i="2"/>
  <c r="CD209" i="2"/>
  <c r="CJ209" i="2" s="1"/>
  <c r="CF207" i="2"/>
  <c r="CE206" i="2"/>
  <c r="BX205" i="2"/>
  <c r="CF204" i="2"/>
  <c r="CE203" i="2"/>
  <c r="CE202" i="2"/>
  <c r="CF201" i="2"/>
  <c r="CE201" i="2"/>
  <c r="CD201" i="2"/>
  <c r="CE200" i="2"/>
  <c r="CE199" i="2"/>
  <c r="CE198" i="2"/>
  <c r="CE197" i="2"/>
  <c r="CA196" i="2"/>
  <c r="BW196" i="2"/>
  <c r="BT196" i="2"/>
  <c r="BS196" i="2"/>
  <c r="BR196" i="2"/>
  <c r="BO196" i="2"/>
  <c r="BO194" i="2" s="1"/>
  <c r="BK196" i="2"/>
  <c r="BH196" i="2"/>
  <c r="BH194" i="2" s="1"/>
  <c r="BG196" i="2"/>
  <c r="BF196" i="2"/>
  <c r="BD196" i="2"/>
  <c r="BD194" i="2" s="1"/>
  <c r="BC196" i="2"/>
  <c r="BB196" i="2"/>
  <c r="AZ196" i="2"/>
  <c r="AZ194" i="2" s="1"/>
  <c r="AY196" i="2"/>
  <c r="AY194" i="2" s="1"/>
  <c r="AX196" i="2"/>
  <c r="CG195" i="2"/>
  <c r="CM195" i="2" s="1"/>
  <c r="CF195" i="2"/>
  <c r="CE195" i="2"/>
  <c r="CD195" i="2"/>
  <c r="CJ195" i="2" s="1"/>
  <c r="CG192" i="2"/>
  <c r="CF192" i="2"/>
  <c r="CE192" i="2"/>
  <c r="CD192" i="2"/>
  <c r="CG191" i="2"/>
  <c r="CF191" i="2"/>
  <c r="CE191" i="2"/>
  <c r="CD191" i="2"/>
  <c r="CG190" i="2"/>
  <c r="CM190" i="2" s="1"/>
  <c r="CF190" i="2"/>
  <c r="CE190" i="2"/>
  <c r="CD190" i="2"/>
  <c r="CJ190" i="2" s="1"/>
  <c r="CG189" i="2"/>
  <c r="CF189" i="2"/>
  <c r="CE189" i="2"/>
  <c r="CD189" i="2"/>
  <c r="CG188" i="2"/>
  <c r="CM188" i="2" s="1"/>
  <c r="CF188" i="2"/>
  <c r="CE188" i="2"/>
  <c r="CD188" i="2"/>
  <c r="CJ188" i="2" s="1"/>
  <c r="CG187" i="2"/>
  <c r="CF187" i="2"/>
  <c r="CE187" i="2"/>
  <c r="CD187" i="2"/>
  <c r="Y187" i="2"/>
  <c r="CG186" i="2"/>
  <c r="CF186" i="2"/>
  <c r="CE186" i="2"/>
  <c r="CD186" i="2"/>
  <c r="Y186" i="2"/>
  <c r="Z186" i="2" s="1"/>
  <c r="AA186" i="2" s="1"/>
  <c r="AB186" i="2" s="1"/>
  <c r="AE186" i="2" s="1"/>
  <c r="AF186" i="2" s="1"/>
  <c r="P186" i="2" s="1"/>
  <c r="CG185" i="2"/>
  <c r="CF185" i="2"/>
  <c r="CE185" i="2"/>
  <c r="CD185" i="2"/>
  <c r="P185" i="2"/>
  <c r="O185" i="2"/>
  <c r="CG184" i="2"/>
  <c r="CF184" i="2"/>
  <c r="CE184" i="2"/>
  <c r="CD184" i="2"/>
  <c r="Y184" i="2"/>
  <c r="Z184" i="2" s="1"/>
  <c r="AA184" i="2" s="1"/>
  <c r="AB184" i="2" s="1"/>
  <c r="AC184" i="2" s="1"/>
  <c r="AD184" i="2" s="1"/>
  <c r="AE184" i="2" s="1"/>
  <c r="AF184" i="2" s="1"/>
  <c r="P184" i="2" s="1"/>
  <c r="CG183" i="2"/>
  <c r="CM183" i="2" s="1"/>
  <c r="CF183" i="2"/>
  <c r="CE183" i="2"/>
  <c r="CD183" i="2"/>
  <c r="CJ183" i="2" s="1"/>
  <c r="CG182" i="2"/>
  <c r="CF182" i="2"/>
  <c r="CE182" i="2"/>
  <c r="CD182" i="2"/>
  <c r="Y182" i="2"/>
  <c r="Z182" i="2" s="1"/>
  <c r="AA182" i="2" s="1"/>
  <c r="AB182" i="2" s="1"/>
  <c r="AD182" i="2" s="1"/>
  <c r="AE182" i="2" s="1"/>
  <c r="AF182" i="2" s="1"/>
  <c r="P182" i="2" s="1"/>
  <c r="CG181" i="2"/>
  <c r="CF181" i="2"/>
  <c r="CE181" i="2"/>
  <c r="CD181" i="2"/>
  <c r="Y181" i="2"/>
  <c r="CG180" i="2"/>
  <c r="CF180" i="2"/>
  <c r="CE180" i="2"/>
  <c r="CD180" i="2"/>
  <c r="P180" i="2"/>
  <c r="O180" i="2"/>
  <c r="CG179" i="2"/>
  <c r="CF179" i="2"/>
  <c r="CE179" i="2"/>
  <c r="CD179" i="2"/>
  <c r="Y179" i="2"/>
  <c r="Z179" i="2" s="1"/>
  <c r="AA179" i="2" s="1"/>
  <c r="AB179" i="2" s="1"/>
  <c r="AC179" i="2" s="1"/>
  <c r="AD179" i="2" s="1"/>
  <c r="AE179" i="2" s="1"/>
  <c r="AF179" i="2" s="1"/>
  <c r="P179" i="2" s="1"/>
  <c r="CB178" i="2"/>
  <c r="CB176" i="2" s="1"/>
  <c r="CA178" i="2"/>
  <c r="CA176" i="2" s="1"/>
  <c r="BZ178" i="2"/>
  <c r="BZ176" i="2" s="1"/>
  <c r="BX178" i="2"/>
  <c r="BX176" i="2" s="1"/>
  <c r="BW178" i="2"/>
  <c r="BW176" i="2" s="1"/>
  <c r="BV178" i="2"/>
  <c r="BT178" i="2"/>
  <c r="BS178" i="2"/>
  <c r="BS176" i="2" s="1"/>
  <c r="BR178" i="2"/>
  <c r="BR176" i="2" s="1"/>
  <c r="BP178" i="2"/>
  <c r="BP176" i="2" s="1"/>
  <c r="BO178" i="2"/>
  <c r="BO176" i="2" s="1"/>
  <c r="BN178" i="2"/>
  <c r="BN176" i="2" s="1"/>
  <c r="BL178" i="2"/>
  <c r="BL176" i="2" s="1"/>
  <c r="BK178" i="2"/>
  <c r="BK176" i="2" s="1"/>
  <c r="BJ178" i="2"/>
  <c r="BH178" i="2"/>
  <c r="BG178" i="2"/>
  <c r="BG176" i="2" s="1"/>
  <c r="BF178" i="2"/>
  <c r="BF176" i="2" s="1"/>
  <c r="BD178" i="2"/>
  <c r="BD176" i="2" s="1"/>
  <c r="BC178" i="2"/>
  <c r="BC176" i="2" s="1"/>
  <c r="BB178" i="2"/>
  <c r="BB176" i="2" s="1"/>
  <c r="AZ178" i="2"/>
  <c r="AZ176" i="2" s="1"/>
  <c r="AY178" i="2"/>
  <c r="AX178" i="2"/>
  <c r="CG177" i="2"/>
  <c r="CM177" i="2" s="1"/>
  <c r="CF177" i="2"/>
  <c r="CE177" i="2"/>
  <c r="CD177" i="2"/>
  <c r="CJ177" i="2" s="1"/>
  <c r="CG175" i="2"/>
  <c r="CF175" i="2"/>
  <c r="CE175" i="2"/>
  <c r="CD175" i="2"/>
  <c r="CG174" i="2"/>
  <c r="CF174" i="2"/>
  <c r="CE174" i="2"/>
  <c r="CD174" i="2"/>
  <c r="CG173" i="2"/>
  <c r="CM173" i="2" s="1"/>
  <c r="CF173" i="2"/>
  <c r="CE173" i="2"/>
  <c r="CD173" i="2"/>
  <c r="CJ173" i="2" s="1"/>
  <c r="CG172" i="2"/>
  <c r="CF172" i="2"/>
  <c r="CE172" i="2"/>
  <c r="CD172" i="2"/>
  <c r="CG171" i="2"/>
  <c r="CM171" i="2" s="1"/>
  <c r="CF171" i="2"/>
  <c r="CE171" i="2"/>
  <c r="CD171" i="2"/>
  <c r="CJ171" i="2" s="1"/>
  <c r="CG170" i="2"/>
  <c r="CF170" i="2"/>
  <c r="CE170" i="2"/>
  <c r="CD170" i="2"/>
  <c r="Y170" i="2"/>
  <c r="Z170" i="2" s="1"/>
  <c r="AA170" i="2" s="1"/>
  <c r="AB170" i="2" s="1"/>
  <c r="AE170" i="2" s="1"/>
  <c r="AF170" i="2" s="1"/>
  <c r="P170" i="2" s="1"/>
  <c r="CG169" i="2"/>
  <c r="CF169" i="2"/>
  <c r="CE169" i="2"/>
  <c r="CD169" i="2"/>
  <c r="Y169" i="2"/>
  <c r="Z169" i="2" s="1"/>
  <c r="AA169" i="2" s="1"/>
  <c r="AB169" i="2" s="1"/>
  <c r="AE169" i="2" s="1"/>
  <c r="AF169" i="2" s="1"/>
  <c r="P169" i="2" s="1"/>
  <c r="CG168" i="2"/>
  <c r="CF168" i="2"/>
  <c r="CE168" i="2"/>
  <c r="CD168" i="2"/>
  <c r="P168" i="2"/>
  <c r="O168" i="2"/>
  <c r="CG167" i="2"/>
  <c r="CF167" i="2"/>
  <c r="CE167" i="2"/>
  <c r="CD167" i="2"/>
  <c r="Y167" i="2"/>
  <c r="O167" i="2" s="1"/>
  <c r="CG166" i="2"/>
  <c r="CF166" i="2"/>
  <c r="CE166" i="2"/>
  <c r="CD166" i="2"/>
  <c r="Y166" i="2"/>
  <c r="O166" i="2" s="1"/>
  <c r="CG165" i="2"/>
  <c r="CM165" i="2" s="1"/>
  <c r="CF165" i="2"/>
  <c r="CE165" i="2"/>
  <c r="CD165" i="2"/>
  <c r="CJ165" i="2" s="1"/>
  <c r="CG164" i="2"/>
  <c r="CF164" i="2"/>
  <c r="CE164" i="2"/>
  <c r="CD164" i="2"/>
  <c r="Y164" i="2"/>
  <c r="O164" i="2" s="1"/>
  <c r="CG163" i="2"/>
  <c r="CF163" i="2"/>
  <c r="CE163" i="2"/>
  <c r="CD163" i="2"/>
  <c r="Y163" i="2"/>
  <c r="Z163" i="2" s="1"/>
  <c r="AA163" i="2" s="1"/>
  <c r="AB163" i="2" s="1"/>
  <c r="AE163" i="2" s="1"/>
  <c r="AF163" i="2" s="1"/>
  <c r="P163" i="2" s="1"/>
  <c r="CG162" i="2"/>
  <c r="CF162" i="2"/>
  <c r="CE162" i="2"/>
  <c r="CD162" i="2"/>
  <c r="P162" i="2"/>
  <c r="O162" i="2"/>
  <c r="CG161" i="2"/>
  <c r="CF161" i="2"/>
  <c r="CE161" i="2"/>
  <c r="CD161" i="2"/>
  <c r="Y161" i="2"/>
  <c r="Z161" i="2" s="1"/>
  <c r="AA161" i="2" s="1"/>
  <c r="AB161" i="2" s="1"/>
  <c r="AE161" i="2" s="1"/>
  <c r="AF161" i="2" s="1"/>
  <c r="P161" i="2" s="1"/>
  <c r="CG160" i="2"/>
  <c r="CF160" i="2"/>
  <c r="CE160" i="2"/>
  <c r="CD160" i="2"/>
  <c r="Y160" i="2"/>
  <c r="O160" i="2" s="1"/>
  <c r="CB159" i="2"/>
  <c r="CB157" i="2" s="1"/>
  <c r="CA159" i="2"/>
  <c r="CA157" i="2" s="1"/>
  <c r="BZ159" i="2"/>
  <c r="BX159" i="2"/>
  <c r="BX157" i="2" s="1"/>
  <c r="BW159" i="2"/>
  <c r="BW157" i="2" s="1"/>
  <c r="BV159" i="2"/>
  <c r="BT159" i="2"/>
  <c r="BS159" i="2"/>
  <c r="BS157" i="2" s="1"/>
  <c r="BR159" i="2"/>
  <c r="BR157" i="2" s="1"/>
  <c r="BP159" i="2"/>
  <c r="BP157" i="2" s="1"/>
  <c r="BO159" i="2"/>
  <c r="BO157" i="2" s="1"/>
  <c r="BN159" i="2"/>
  <c r="BL159" i="2"/>
  <c r="BL157" i="2" s="1"/>
  <c r="BK159" i="2"/>
  <c r="BK157" i="2" s="1"/>
  <c r="BJ159" i="2"/>
  <c r="BH159" i="2"/>
  <c r="BH157" i="2" s="1"/>
  <c r="BG159" i="2"/>
  <c r="BF159" i="2"/>
  <c r="BD159" i="2"/>
  <c r="BD157" i="2" s="1"/>
  <c r="BC159" i="2"/>
  <c r="BC157" i="2" s="1"/>
  <c r="BB159" i="2"/>
  <c r="AZ159" i="2"/>
  <c r="AZ157" i="2" s="1"/>
  <c r="AY159" i="2"/>
  <c r="AY157" i="2" s="1"/>
  <c r="AX159" i="2"/>
  <c r="CG158" i="2"/>
  <c r="CM158" i="2" s="1"/>
  <c r="CF158" i="2"/>
  <c r="CE158" i="2"/>
  <c r="CD158" i="2"/>
  <c r="CJ158" i="2" s="1"/>
  <c r="Z158" i="2"/>
  <c r="AA158" i="2" s="1"/>
  <c r="AB158" i="2" s="1"/>
  <c r="AC158" i="2" s="1"/>
  <c r="AD158" i="2" s="1"/>
  <c r="AE158" i="2" s="1"/>
  <c r="AF158" i="2" s="1"/>
  <c r="P158" i="2" s="1"/>
  <c r="O158" i="2"/>
  <c r="CG156" i="2"/>
  <c r="CF156" i="2"/>
  <c r="CE156" i="2"/>
  <c r="CD156" i="2"/>
  <c r="CG155" i="2"/>
  <c r="CF155" i="2"/>
  <c r="CE155" i="2"/>
  <c r="CD155" i="2"/>
  <c r="CB154" i="2"/>
  <c r="CA154" i="2"/>
  <c r="BZ154" i="2"/>
  <c r="BX154" i="2"/>
  <c r="BW154" i="2"/>
  <c r="BV154" i="2"/>
  <c r="BT154" i="2"/>
  <c r="BS154" i="2"/>
  <c r="BR154" i="2"/>
  <c r="BP154" i="2"/>
  <c r="BO154" i="2"/>
  <c r="BN154" i="2"/>
  <c r="BL154" i="2"/>
  <c r="BK154" i="2"/>
  <c r="BJ154" i="2"/>
  <c r="BH154" i="2"/>
  <c r="BG154" i="2"/>
  <c r="BF154" i="2"/>
  <c r="BD154" i="2"/>
  <c r="BC154" i="2"/>
  <c r="BB154" i="2"/>
  <c r="AZ154" i="2"/>
  <c r="AY154" i="2"/>
  <c r="AX154" i="2"/>
  <c r="CG153" i="2"/>
  <c r="CF153" i="2"/>
  <c r="CE153" i="2"/>
  <c r="CD153" i="2"/>
  <c r="CB152" i="2"/>
  <c r="CA152" i="2"/>
  <c r="BZ152" i="2"/>
  <c r="BX152" i="2"/>
  <c r="BW152" i="2"/>
  <c r="BV152" i="2"/>
  <c r="BT152" i="2"/>
  <c r="BS152" i="2"/>
  <c r="BR152" i="2"/>
  <c r="BP152" i="2"/>
  <c r="BO152" i="2"/>
  <c r="BN152" i="2"/>
  <c r="BL152" i="2"/>
  <c r="BK152" i="2"/>
  <c r="BJ152" i="2"/>
  <c r="BH152" i="2"/>
  <c r="BG152" i="2"/>
  <c r="BF152" i="2"/>
  <c r="BD152" i="2"/>
  <c r="BC152" i="2"/>
  <c r="BB152" i="2"/>
  <c r="AZ152" i="2"/>
  <c r="AY152" i="2"/>
  <c r="AX152" i="2"/>
  <c r="CG151" i="2"/>
  <c r="CF151" i="2"/>
  <c r="CE151" i="2"/>
  <c r="CD151" i="2"/>
  <c r="Y151" i="2"/>
  <c r="O151" i="2" s="1"/>
  <c r="CG150" i="2"/>
  <c r="CF150" i="2"/>
  <c r="CE150" i="2"/>
  <c r="CD150" i="2"/>
  <c r="Y150" i="2"/>
  <c r="CG149" i="2"/>
  <c r="CF149" i="2"/>
  <c r="CE149" i="2"/>
  <c r="CD149" i="2"/>
  <c r="P149" i="2"/>
  <c r="O149" i="2"/>
  <c r="CG148" i="2"/>
  <c r="CF148" i="2"/>
  <c r="CE148" i="2"/>
  <c r="CD148" i="2"/>
  <c r="Y148" i="2"/>
  <c r="Z148" i="2" s="1"/>
  <c r="AA148" i="2" s="1"/>
  <c r="AB148" i="2" s="1"/>
  <c r="AE148" i="2" s="1"/>
  <c r="AF148" i="2" s="1"/>
  <c r="P148" i="2" s="1"/>
  <c r="CG147" i="2"/>
  <c r="CF147" i="2"/>
  <c r="CE147" i="2"/>
  <c r="CD147" i="2"/>
  <c r="Y147" i="2"/>
  <c r="O147" i="2" s="1"/>
  <c r="CB146" i="2"/>
  <c r="CA146" i="2"/>
  <c r="BZ146" i="2"/>
  <c r="BX146" i="2"/>
  <c r="BW146" i="2"/>
  <c r="BV146" i="2"/>
  <c r="BT146" i="2"/>
  <c r="BS146" i="2"/>
  <c r="BR146" i="2"/>
  <c r="BP146" i="2"/>
  <c r="BO146" i="2"/>
  <c r="BN146" i="2"/>
  <c r="BL146" i="2"/>
  <c r="BK146" i="2"/>
  <c r="BJ146" i="2"/>
  <c r="BH146" i="2"/>
  <c r="BG146" i="2"/>
  <c r="BF146" i="2"/>
  <c r="BD146" i="2"/>
  <c r="BC146" i="2"/>
  <c r="BB146" i="2"/>
  <c r="AZ146" i="2"/>
  <c r="AY146" i="2"/>
  <c r="AX146" i="2"/>
  <c r="CG145" i="2"/>
  <c r="CF145" i="2"/>
  <c r="CE145" i="2"/>
  <c r="CD145" i="2"/>
  <c r="Y145" i="2"/>
  <c r="Z145" i="2" s="1"/>
  <c r="AA145" i="2" s="1"/>
  <c r="AB145" i="2" s="1"/>
  <c r="AD145" i="2" s="1"/>
  <c r="AE145" i="2" s="1"/>
  <c r="AF145" i="2" s="1"/>
  <c r="P145" i="2" s="1"/>
  <c r="CG144" i="2"/>
  <c r="CF144" i="2"/>
  <c r="CE144" i="2"/>
  <c r="CD144" i="2"/>
  <c r="Y144" i="2"/>
  <c r="O144" i="2" s="1"/>
  <c r="CG143" i="2"/>
  <c r="CF143" i="2"/>
  <c r="CE143" i="2"/>
  <c r="CD143" i="2"/>
  <c r="P143" i="2"/>
  <c r="O143" i="2"/>
  <c r="CG142" i="2"/>
  <c r="CF142" i="2"/>
  <c r="CE142" i="2"/>
  <c r="CD142" i="2"/>
  <c r="Y142" i="2"/>
  <c r="O142" i="2" s="1"/>
  <c r="CG141" i="2"/>
  <c r="CF141" i="2"/>
  <c r="CE141" i="2"/>
  <c r="CD141" i="2"/>
  <c r="Y141" i="2"/>
  <c r="Z141" i="2" s="1"/>
  <c r="AA141" i="2" s="1"/>
  <c r="AB141" i="2" s="1"/>
  <c r="AC141" i="2" s="1"/>
  <c r="AD141" i="2" s="1"/>
  <c r="AE141" i="2" s="1"/>
  <c r="AF141" i="2" s="1"/>
  <c r="P141" i="2" s="1"/>
  <c r="CB140" i="2"/>
  <c r="CA140" i="2"/>
  <c r="BZ140" i="2"/>
  <c r="BX140" i="2"/>
  <c r="BW140" i="2"/>
  <c r="BV140" i="2"/>
  <c r="BT140" i="2"/>
  <c r="BS140" i="2"/>
  <c r="BR140" i="2"/>
  <c r="BP140" i="2"/>
  <c r="BO140" i="2"/>
  <c r="BN140" i="2"/>
  <c r="BL140" i="2"/>
  <c r="BK140" i="2"/>
  <c r="BJ140" i="2"/>
  <c r="BH140" i="2"/>
  <c r="BG140" i="2"/>
  <c r="BF140" i="2"/>
  <c r="BD140" i="2"/>
  <c r="BC140" i="2"/>
  <c r="BB140" i="2"/>
  <c r="AZ140" i="2"/>
  <c r="AY140" i="2"/>
  <c r="AX140" i="2"/>
  <c r="CG139" i="2"/>
  <c r="CM139" i="2" s="1"/>
  <c r="CF139" i="2"/>
  <c r="CE139" i="2"/>
  <c r="CD139" i="2"/>
  <c r="CJ139" i="2" s="1"/>
  <c r="CG137" i="2"/>
  <c r="CF137" i="2"/>
  <c r="CE137" i="2"/>
  <c r="CD137" i="2"/>
  <c r="CG136" i="2"/>
  <c r="CF136" i="2"/>
  <c r="CE136" i="2"/>
  <c r="CD136" i="2"/>
  <c r="CB135" i="2"/>
  <c r="CA135" i="2"/>
  <c r="BZ135" i="2"/>
  <c r="BX135" i="2"/>
  <c r="BW135" i="2"/>
  <c r="BV135" i="2"/>
  <c r="BT135" i="2"/>
  <c r="BS135" i="2"/>
  <c r="BR135" i="2"/>
  <c r="BP135" i="2"/>
  <c r="BO135" i="2"/>
  <c r="BN135" i="2"/>
  <c r="BL135" i="2"/>
  <c r="BK135" i="2"/>
  <c r="BJ135" i="2"/>
  <c r="BH135" i="2"/>
  <c r="BG135" i="2"/>
  <c r="BF135" i="2"/>
  <c r="BD135" i="2"/>
  <c r="BC135" i="2"/>
  <c r="BB135" i="2"/>
  <c r="AZ135" i="2"/>
  <c r="AY135" i="2"/>
  <c r="AX135" i="2"/>
  <c r="CG134" i="2"/>
  <c r="CF134" i="2"/>
  <c r="CE134" i="2"/>
  <c r="CD134" i="2"/>
  <c r="CB133" i="2"/>
  <c r="CA133" i="2"/>
  <c r="BZ133" i="2"/>
  <c r="BX133" i="2"/>
  <c r="BW133" i="2"/>
  <c r="BV133" i="2"/>
  <c r="BT133" i="2"/>
  <c r="BS133" i="2"/>
  <c r="BR133" i="2"/>
  <c r="BP133" i="2"/>
  <c r="BO133" i="2"/>
  <c r="BN133" i="2"/>
  <c r="BL133" i="2"/>
  <c r="BK133" i="2"/>
  <c r="BJ133" i="2"/>
  <c r="BH133" i="2"/>
  <c r="BG133" i="2"/>
  <c r="BF133" i="2"/>
  <c r="BD133" i="2"/>
  <c r="BC133" i="2"/>
  <c r="BB133" i="2"/>
  <c r="AZ133" i="2"/>
  <c r="AY133" i="2"/>
  <c r="AX133" i="2"/>
  <c r="CG132" i="2"/>
  <c r="CF132" i="2"/>
  <c r="CE132" i="2"/>
  <c r="CD132" i="2"/>
  <c r="Y132" i="2"/>
  <c r="Z132" i="2" s="1"/>
  <c r="AA132" i="2" s="1"/>
  <c r="AB132" i="2" s="1"/>
  <c r="AE132" i="2" s="1"/>
  <c r="AF132" i="2" s="1"/>
  <c r="P132" i="2" s="1"/>
  <c r="CG131" i="2"/>
  <c r="CF131" i="2"/>
  <c r="CE131" i="2"/>
  <c r="CD131" i="2"/>
  <c r="Y131" i="2"/>
  <c r="CG130" i="2"/>
  <c r="CF130" i="2"/>
  <c r="CE130" i="2"/>
  <c r="CD130" i="2"/>
  <c r="P130" i="2"/>
  <c r="O130" i="2"/>
  <c r="CG129" i="2"/>
  <c r="CF129" i="2"/>
  <c r="CE129" i="2"/>
  <c r="CD129" i="2"/>
  <c r="Y129" i="2"/>
  <c r="O129" i="2" s="1"/>
  <c r="CG128" i="2"/>
  <c r="CF128" i="2"/>
  <c r="CE128" i="2"/>
  <c r="CD128" i="2"/>
  <c r="Y128" i="2"/>
  <c r="CB127" i="2"/>
  <c r="CA127" i="2"/>
  <c r="BZ127" i="2"/>
  <c r="BX127" i="2"/>
  <c r="BW127" i="2"/>
  <c r="BV127" i="2"/>
  <c r="BT127" i="2"/>
  <c r="BS127" i="2"/>
  <c r="BR127" i="2"/>
  <c r="BP127" i="2"/>
  <c r="BO127" i="2"/>
  <c r="BN127" i="2"/>
  <c r="BL127" i="2"/>
  <c r="BK127" i="2"/>
  <c r="BJ127" i="2"/>
  <c r="BH127" i="2"/>
  <c r="BG127" i="2"/>
  <c r="BF127" i="2"/>
  <c r="BD127" i="2"/>
  <c r="BC127" i="2"/>
  <c r="BB127" i="2"/>
  <c r="AZ127" i="2"/>
  <c r="AY127" i="2"/>
  <c r="AX127" i="2"/>
  <c r="CG126" i="2"/>
  <c r="CF126" i="2"/>
  <c r="CE126" i="2"/>
  <c r="CD126" i="2"/>
  <c r="Y126" i="2"/>
  <c r="CG125" i="2"/>
  <c r="CF125" i="2"/>
  <c r="CE125" i="2"/>
  <c r="CD125" i="2"/>
  <c r="Y125" i="2"/>
  <c r="Z125" i="2" s="1"/>
  <c r="AA125" i="2" s="1"/>
  <c r="AB125" i="2" s="1"/>
  <c r="AE125" i="2" s="1"/>
  <c r="AF125" i="2" s="1"/>
  <c r="P125" i="2" s="1"/>
  <c r="CG124" i="2"/>
  <c r="CF124" i="2"/>
  <c r="CE124" i="2"/>
  <c r="CD124" i="2"/>
  <c r="P124" i="2"/>
  <c r="O124" i="2"/>
  <c r="CG123" i="2"/>
  <c r="CF123" i="2"/>
  <c r="CE123" i="2"/>
  <c r="CD123" i="2"/>
  <c r="Y123" i="2"/>
  <c r="Z123" i="2" s="1"/>
  <c r="AA123" i="2" s="1"/>
  <c r="AB123" i="2" s="1"/>
  <c r="AE123" i="2" s="1"/>
  <c r="AF123" i="2" s="1"/>
  <c r="P123" i="2" s="1"/>
  <c r="CG122" i="2"/>
  <c r="CF122" i="2"/>
  <c r="CE122" i="2"/>
  <c r="CD122" i="2"/>
  <c r="Y122" i="2"/>
  <c r="Z122" i="2" s="1"/>
  <c r="AA122" i="2" s="1"/>
  <c r="AB122" i="2" s="1"/>
  <c r="AC122" i="2" s="1"/>
  <c r="AD122" i="2" s="1"/>
  <c r="AE122" i="2" s="1"/>
  <c r="AF122" i="2" s="1"/>
  <c r="P122" i="2" s="1"/>
  <c r="CB121" i="2"/>
  <c r="CA121" i="2"/>
  <c r="BZ121" i="2"/>
  <c r="BX121" i="2"/>
  <c r="BW121" i="2"/>
  <c r="BV121" i="2"/>
  <c r="BT121" i="2"/>
  <c r="BS121" i="2"/>
  <c r="BR121" i="2"/>
  <c r="BP121" i="2"/>
  <c r="BO121" i="2"/>
  <c r="BN121" i="2"/>
  <c r="BL121" i="2"/>
  <c r="BK121" i="2"/>
  <c r="BJ121" i="2"/>
  <c r="BH121" i="2"/>
  <c r="BG121" i="2"/>
  <c r="BF121" i="2"/>
  <c r="BD121" i="2"/>
  <c r="BC121" i="2"/>
  <c r="BB121" i="2"/>
  <c r="AZ121" i="2"/>
  <c r="AY121" i="2"/>
  <c r="AX121" i="2"/>
  <c r="CG120" i="2"/>
  <c r="CM120" i="2" s="1"/>
  <c r="CF120" i="2"/>
  <c r="CE120" i="2"/>
  <c r="CD120" i="2"/>
  <c r="CJ120" i="2" s="1"/>
  <c r="CG118" i="2"/>
  <c r="CF118" i="2"/>
  <c r="CE118" i="2"/>
  <c r="CD118" i="2"/>
  <c r="CG117" i="2"/>
  <c r="CF117" i="2"/>
  <c r="CE117" i="2"/>
  <c r="CD117" i="2"/>
  <c r="CG116" i="2"/>
  <c r="CM116" i="2" s="1"/>
  <c r="CF116" i="2"/>
  <c r="CE116" i="2"/>
  <c r="CD116" i="2"/>
  <c r="CJ116" i="2" s="1"/>
  <c r="CG115" i="2"/>
  <c r="CF115" i="2"/>
  <c r="CE115" i="2"/>
  <c r="CD115" i="2"/>
  <c r="CG114" i="2"/>
  <c r="CM114" i="2" s="1"/>
  <c r="CF114" i="2"/>
  <c r="CE114" i="2"/>
  <c r="CD114" i="2"/>
  <c r="CJ114" i="2" s="1"/>
  <c r="CG113" i="2"/>
  <c r="CF113" i="2"/>
  <c r="CE113" i="2"/>
  <c r="CD113" i="2"/>
  <c r="Y113" i="2"/>
  <c r="Z113" i="2" s="1"/>
  <c r="AA113" i="2" s="1"/>
  <c r="AB113" i="2" s="1"/>
  <c r="AE113" i="2" s="1"/>
  <c r="AF113" i="2" s="1"/>
  <c r="P113" i="2" s="1"/>
  <c r="CG112" i="2"/>
  <c r="CF112" i="2"/>
  <c r="CE112" i="2"/>
  <c r="CD112" i="2"/>
  <c r="Y112" i="2"/>
  <c r="CG111" i="2"/>
  <c r="CF111" i="2"/>
  <c r="CE111" i="2"/>
  <c r="CD111" i="2"/>
  <c r="P111" i="2"/>
  <c r="O111" i="2"/>
  <c r="CG110" i="2"/>
  <c r="CF110" i="2"/>
  <c r="CE110" i="2"/>
  <c r="CD110" i="2"/>
  <c r="Y110" i="2"/>
  <c r="Z110" i="2" s="1"/>
  <c r="AA110" i="2" s="1"/>
  <c r="AB110" i="2" s="1"/>
  <c r="AE110" i="2" s="1"/>
  <c r="AF110" i="2" s="1"/>
  <c r="P110" i="2" s="1"/>
  <c r="CG109" i="2"/>
  <c r="CF109" i="2"/>
  <c r="CE109" i="2"/>
  <c r="CD109" i="2"/>
  <c r="Y109" i="2"/>
  <c r="Z109" i="2" s="1"/>
  <c r="AA109" i="2" s="1"/>
  <c r="AB109" i="2" s="1"/>
  <c r="AC109" i="2" s="1"/>
  <c r="AD109" i="2" s="1"/>
  <c r="AE109" i="2" s="1"/>
  <c r="AF109" i="2" s="1"/>
  <c r="P109" i="2" s="1"/>
  <c r="CG108" i="2"/>
  <c r="CM108" i="2" s="1"/>
  <c r="CF108" i="2"/>
  <c r="CE108" i="2"/>
  <c r="CD108" i="2"/>
  <c r="CJ108" i="2" s="1"/>
  <c r="CG107" i="2"/>
  <c r="CF107" i="2"/>
  <c r="CE107" i="2"/>
  <c r="CD107" i="2"/>
  <c r="Y107" i="2"/>
  <c r="Z107" i="2" s="1"/>
  <c r="AA107" i="2" s="1"/>
  <c r="AB107" i="2" s="1"/>
  <c r="AD107" i="2" s="1"/>
  <c r="AE107" i="2" s="1"/>
  <c r="AF107" i="2" s="1"/>
  <c r="P107" i="2" s="1"/>
  <c r="CG106" i="2"/>
  <c r="CF106" i="2"/>
  <c r="CE106" i="2"/>
  <c r="CD106" i="2"/>
  <c r="Y106" i="2"/>
  <c r="Z106" i="2" s="1"/>
  <c r="AA106" i="2" s="1"/>
  <c r="AB106" i="2" s="1"/>
  <c r="AE106" i="2" s="1"/>
  <c r="AF106" i="2" s="1"/>
  <c r="P106" i="2" s="1"/>
  <c r="CG105" i="2"/>
  <c r="CF105" i="2"/>
  <c r="CE105" i="2"/>
  <c r="CD105" i="2"/>
  <c r="P105" i="2"/>
  <c r="O105" i="2"/>
  <c r="CG104" i="2"/>
  <c r="CF104" i="2"/>
  <c r="CE104" i="2"/>
  <c r="CD104" i="2"/>
  <c r="Y104" i="2"/>
  <c r="O104" i="2" s="1"/>
  <c r="CG103" i="2"/>
  <c r="CF103" i="2"/>
  <c r="CE103" i="2"/>
  <c r="CD103" i="2"/>
  <c r="Y103" i="2"/>
  <c r="Z103" i="2" s="1"/>
  <c r="AA103" i="2" s="1"/>
  <c r="AB103" i="2" s="1"/>
  <c r="AC103" i="2" s="1"/>
  <c r="AD103" i="2" s="1"/>
  <c r="AE103" i="2" s="1"/>
  <c r="AF103" i="2" s="1"/>
  <c r="P103" i="2" s="1"/>
  <c r="CB102" i="2"/>
  <c r="CB100" i="2" s="1"/>
  <c r="CA102" i="2"/>
  <c r="CA100" i="2" s="1"/>
  <c r="BZ102" i="2"/>
  <c r="BZ100" i="2" s="1"/>
  <c r="BX102" i="2"/>
  <c r="BX100" i="2" s="1"/>
  <c r="BW102" i="2"/>
  <c r="BV102" i="2"/>
  <c r="BV100" i="2" s="1"/>
  <c r="BT102" i="2"/>
  <c r="BT100" i="2" s="1"/>
  <c r="BS102" i="2"/>
  <c r="BS100" i="2" s="1"/>
  <c r="BR102" i="2"/>
  <c r="BP102" i="2"/>
  <c r="BP100" i="2" s="1"/>
  <c r="BO102" i="2"/>
  <c r="BO100" i="2" s="1"/>
  <c r="BN102" i="2"/>
  <c r="BL102" i="2"/>
  <c r="BL100" i="2" s="1"/>
  <c r="BK102" i="2"/>
  <c r="BJ102" i="2"/>
  <c r="BJ100" i="2" s="1"/>
  <c r="BH102" i="2"/>
  <c r="BH100" i="2" s="1"/>
  <c r="BG102" i="2"/>
  <c r="BG100" i="2" s="1"/>
  <c r="BF102" i="2"/>
  <c r="BD102" i="2"/>
  <c r="BD100" i="2" s="1"/>
  <c r="BC102" i="2"/>
  <c r="BC100" i="2" s="1"/>
  <c r="BB102" i="2"/>
  <c r="BB100" i="2" s="1"/>
  <c r="AZ102" i="2"/>
  <c r="AZ100" i="2" s="1"/>
  <c r="AY102" i="2"/>
  <c r="AX102" i="2"/>
  <c r="AX100" i="2" s="1"/>
  <c r="CG101" i="2"/>
  <c r="CM101" i="2" s="1"/>
  <c r="CF101" i="2"/>
  <c r="CE101" i="2"/>
  <c r="CD101" i="2"/>
  <c r="CJ101" i="2" s="1"/>
  <c r="CF99" i="2"/>
  <c r="BZ99" i="2"/>
  <c r="CA99" i="2" s="1"/>
  <c r="BV99" i="2"/>
  <c r="BW99" i="2" s="1"/>
  <c r="BR99" i="2"/>
  <c r="BS99" i="2" s="1"/>
  <c r="BN99" i="2"/>
  <c r="BO99" i="2" s="1"/>
  <c r="BO97" i="2" s="1"/>
  <c r="BJ99" i="2"/>
  <c r="BK99" i="2" s="1"/>
  <c r="BK97" i="2" s="1"/>
  <c r="BF99" i="2"/>
  <c r="BF97" i="2" s="1"/>
  <c r="BB99" i="2"/>
  <c r="BB97" i="2" s="1"/>
  <c r="BA99" i="2"/>
  <c r="CG99" i="2" s="1"/>
  <c r="CF98" i="2"/>
  <c r="CC98" i="2"/>
  <c r="CA98" i="2" s="1"/>
  <c r="BY98" i="2"/>
  <c r="BW98" i="2" s="1"/>
  <c r="BU98" i="2"/>
  <c r="BS98" i="2" s="1"/>
  <c r="CB97" i="2"/>
  <c r="BX97" i="2"/>
  <c r="BT97" i="2"/>
  <c r="BP97" i="2"/>
  <c r="BL97" i="2"/>
  <c r="BH97" i="2"/>
  <c r="BD97" i="2"/>
  <c r="AZ97" i="2"/>
  <c r="CF96" i="2"/>
  <c r="CC96" i="2"/>
  <c r="BY96" i="2"/>
  <c r="BW96" i="2" s="1"/>
  <c r="BV96" i="2" s="1"/>
  <c r="BV95" i="2" s="1"/>
  <c r="BU96" i="2"/>
  <c r="BS96" i="2" s="1"/>
  <c r="BS95" i="2" s="1"/>
  <c r="CB95" i="2"/>
  <c r="BX95" i="2"/>
  <c r="BT95" i="2"/>
  <c r="BP95" i="2"/>
  <c r="BO95" i="2"/>
  <c r="BN95" i="2"/>
  <c r="BL95" i="2"/>
  <c r="BK95" i="2"/>
  <c r="BJ95" i="2"/>
  <c r="BH95" i="2"/>
  <c r="BG95" i="2"/>
  <c r="BF95" i="2"/>
  <c r="BD95" i="2"/>
  <c r="BC95" i="2"/>
  <c r="BB95" i="2"/>
  <c r="AZ95" i="2"/>
  <c r="AY95" i="2"/>
  <c r="AX95" i="2"/>
  <c r="CG94" i="2"/>
  <c r="CF94" i="2"/>
  <c r="BZ94" i="2"/>
  <c r="CA94" i="2" s="1"/>
  <c r="BV94" i="2"/>
  <c r="BW94" i="2" s="1"/>
  <c r="BR94" i="2"/>
  <c r="BS94" i="2" s="1"/>
  <c r="BN94" i="2"/>
  <c r="BO94" i="2" s="1"/>
  <c r="BJ94" i="2"/>
  <c r="BK94" i="2" s="1"/>
  <c r="BF94" i="2"/>
  <c r="BG94" i="2" s="1"/>
  <c r="BB94" i="2"/>
  <c r="BC94" i="2" s="1"/>
  <c r="AX94" i="2"/>
  <c r="Y94" i="2"/>
  <c r="O94" i="2" s="1"/>
  <c r="CG93" i="2"/>
  <c r="CF93" i="2"/>
  <c r="BZ93" i="2"/>
  <c r="CA93" i="2" s="1"/>
  <c r="BV93" i="2"/>
  <c r="BW93" i="2" s="1"/>
  <c r="BR93" i="2"/>
  <c r="BS93" i="2" s="1"/>
  <c r="BN93" i="2"/>
  <c r="BO93" i="2" s="1"/>
  <c r="BJ93" i="2"/>
  <c r="BK93" i="2" s="1"/>
  <c r="BF93" i="2"/>
  <c r="BG93" i="2" s="1"/>
  <c r="BB93" i="2"/>
  <c r="BC93" i="2" s="1"/>
  <c r="AX93" i="2"/>
  <c r="AY93" i="2" s="1"/>
  <c r="Y93" i="2"/>
  <c r="CG92" i="2"/>
  <c r="CF92" i="2"/>
  <c r="CE92" i="2"/>
  <c r="CD92" i="2"/>
  <c r="P92" i="2"/>
  <c r="O92" i="2"/>
  <c r="CF91" i="2"/>
  <c r="BZ91" i="2"/>
  <c r="CA91" i="2" s="1"/>
  <c r="BV91" i="2"/>
  <c r="BW91" i="2" s="1"/>
  <c r="BR91" i="2"/>
  <c r="BN91" i="2"/>
  <c r="BJ91" i="2"/>
  <c r="BI91" i="2"/>
  <c r="BE91" i="2"/>
  <c r="BA91" i="2"/>
  <c r="Y91" i="2"/>
  <c r="O91" i="2" s="1"/>
  <c r="CG90" i="2"/>
  <c r="CF90" i="2"/>
  <c r="CE90" i="2"/>
  <c r="CD90" i="2"/>
  <c r="Y90" i="2"/>
  <c r="Z90" i="2" s="1"/>
  <c r="AA90" i="2" s="1"/>
  <c r="AB90" i="2" s="1"/>
  <c r="AC90" i="2" s="1"/>
  <c r="AD90" i="2" s="1"/>
  <c r="AE90" i="2" s="1"/>
  <c r="AF90" i="2" s="1"/>
  <c r="P90" i="2" s="1"/>
  <c r="CB89" i="2"/>
  <c r="BX89" i="2"/>
  <c r="BT89" i="2"/>
  <c r="BP89" i="2"/>
  <c r="BL89" i="2"/>
  <c r="BH89" i="2"/>
  <c r="BD89" i="2"/>
  <c r="AZ89" i="2"/>
  <c r="CF88" i="2"/>
  <c r="BG88" i="2"/>
  <c r="BF88" i="2" s="1"/>
  <c r="BC88" i="2"/>
  <c r="BB88" i="2" s="1"/>
  <c r="BA88" i="2"/>
  <c r="CG88" i="2" s="1"/>
  <c r="Y88" i="2"/>
  <c r="Z88" i="2" s="1"/>
  <c r="AA88" i="2" s="1"/>
  <c r="AB88" i="2" s="1"/>
  <c r="AD88" i="2" s="1"/>
  <c r="AE88" i="2" s="1"/>
  <c r="AF88" i="2" s="1"/>
  <c r="P88" i="2" s="1"/>
  <c r="CF87" i="2"/>
  <c r="BF87" i="2"/>
  <c r="BG87" i="2" s="1"/>
  <c r="BB87" i="2"/>
  <c r="BC87" i="2" s="1"/>
  <c r="BA87" i="2"/>
  <c r="CG87" i="2" s="1"/>
  <c r="Y87" i="2"/>
  <c r="CG86" i="2"/>
  <c r="CF86" i="2"/>
  <c r="CE86" i="2"/>
  <c r="CD86" i="2"/>
  <c r="P86" i="2"/>
  <c r="O86" i="2"/>
  <c r="CF85" i="2"/>
  <c r="BI85" i="2"/>
  <c r="BF85" i="2" s="1"/>
  <c r="BE85" i="2"/>
  <c r="BB85" i="2" s="1"/>
  <c r="BA85" i="2"/>
  <c r="Y85" i="2"/>
  <c r="Z85" i="2" s="1"/>
  <c r="AA85" i="2" s="1"/>
  <c r="AB85" i="2" s="1"/>
  <c r="AE85" i="2" s="1"/>
  <c r="AF85" i="2" s="1"/>
  <c r="P85" i="2" s="1"/>
  <c r="CG84" i="2"/>
  <c r="CF84" i="2"/>
  <c r="CE84" i="2"/>
  <c r="CD84" i="2"/>
  <c r="Y84" i="2"/>
  <c r="CB83" i="2"/>
  <c r="CA83" i="2"/>
  <c r="BZ83" i="2"/>
  <c r="BX83" i="2"/>
  <c r="BW83" i="2"/>
  <c r="BV83" i="2"/>
  <c r="BT83" i="2"/>
  <c r="BS83" i="2"/>
  <c r="BR83" i="2"/>
  <c r="BP83" i="2"/>
  <c r="BO83" i="2"/>
  <c r="BN83" i="2"/>
  <c r="BL83" i="2"/>
  <c r="BK83" i="2"/>
  <c r="BJ83" i="2"/>
  <c r="BH83" i="2"/>
  <c r="BD83" i="2"/>
  <c r="AZ83" i="2"/>
  <c r="CG82" i="2"/>
  <c r="CM82" i="2" s="1"/>
  <c r="CF82" i="2"/>
  <c r="CE82" i="2"/>
  <c r="CD82" i="2"/>
  <c r="CJ82" i="2" s="1"/>
  <c r="B81" i="2"/>
  <c r="B82" i="2" s="1"/>
  <c r="B83" i="2" s="1"/>
  <c r="B84" i="2" s="1"/>
  <c r="B85" i="2" s="1"/>
  <c r="B86" i="2" s="1"/>
  <c r="B87" i="2" s="1"/>
  <c r="B88" i="2" s="1"/>
  <c r="B89" i="2" s="1"/>
  <c r="B90" i="2" s="1"/>
  <c r="B91" i="2" s="1"/>
  <c r="B92" i="2" s="1"/>
  <c r="B93" i="2" s="1"/>
  <c r="B94" i="2" s="1"/>
  <c r="B95" i="2" s="1"/>
  <c r="B97" i="2" s="1"/>
  <c r="B100" i="2" s="1"/>
  <c r="B101" i="2" s="1"/>
  <c r="B102" i="2" s="1"/>
  <c r="B103" i="2" s="1"/>
  <c r="B104" i="2" s="1"/>
  <c r="B105" i="2" s="1"/>
  <c r="B106" i="2" s="1"/>
  <c r="B107" i="2" s="1"/>
  <c r="B108" i="2" s="1"/>
  <c r="B109" i="2" s="1"/>
  <c r="B110" i="2" s="1"/>
  <c r="B111" i="2" s="1"/>
  <c r="B112" i="2" s="1"/>
  <c r="B113" i="2" s="1"/>
  <c r="B114" i="2" s="1"/>
  <c r="B116" i="2" s="1"/>
  <c r="B119" i="2" s="1"/>
  <c r="B120" i="2" s="1"/>
  <c r="B121" i="2" s="1"/>
  <c r="B122" i="2" s="1"/>
  <c r="B123" i="2" s="1"/>
  <c r="B124" i="2" s="1"/>
  <c r="B125" i="2" s="1"/>
  <c r="B126" i="2" s="1"/>
  <c r="B127" i="2" s="1"/>
  <c r="B128" i="2" s="1"/>
  <c r="B129" i="2" s="1"/>
  <c r="B130" i="2" s="1"/>
  <c r="B131" i="2" s="1"/>
  <c r="B132" i="2" s="1"/>
  <c r="B133" i="2" s="1"/>
  <c r="B137" i="2" s="1"/>
  <c r="B138" i="2" s="1"/>
  <c r="B139" i="2" s="1"/>
  <c r="B140" i="2" s="1"/>
  <c r="B141" i="2" s="1"/>
  <c r="B142" i="2" s="1"/>
  <c r="B143" i="2" s="1"/>
  <c r="B144" i="2" s="1"/>
  <c r="B145" i="2" s="1"/>
  <c r="B146" i="2" s="1"/>
  <c r="B147" i="2" s="1"/>
  <c r="B148" i="2" s="1"/>
  <c r="B149" i="2" s="1"/>
  <c r="B150" i="2" s="1"/>
  <c r="B151" i="2" s="1"/>
  <c r="B152" i="2" s="1"/>
  <c r="B154" i="2" s="1"/>
  <c r="B157" i="2" s="1"/>
  <c r="B158" i="2" s="1"/>
  <c r="B159" i="2" s="1"/>
  <c r="B160" i="2" s="1"/>
  <c r="B161" i="2" s="1"/>
  <c r="B162" i="2" s="1"/>
  <c r="B163" i="2" s="1"/>
  <c r="B164" i="2" s="1"/>
  <c r="B165" i="2" s="1"/>
  <c r="B166" i="2" s="1"/>
  <c r="B167" i="2" s="1"/>
  <c r="B168" i="2" s="1"/>
  <c r="B169" i="2" s="1"/>
  <c r="B170" i="2" s="1"/>
  <c r="B171" i="2" s="1"/>
  <c r="B173" i="2" s="1"/>
  <c r="B176" i="2" s="1"/>
  <c r="B177" i="2" s="1"/>
  <c r="B178" i="2" s="1"/>
  <c r="B179" i="2" s="1"/>
  <c r="B180" i="2" s="1"/>
  <c r="B181" i="2" s="1"/>
  <c r="B182" i="2" s="1"/>
  <c r="B183" i="2" s="1"/>
  <c r="B184" i="2" s="1"/>
  <c r="B185" i="2" s="1"/>
  <c r="B186" i="2" s="1"/>
  <c r="B187" i="2" s="1"/>
  <c r="B188" i="2" s="1"/>
  <c r="B190" i="2" s="1"/>
  <c r="B193" i="2" s="1"/>
  <c r="B194" i="2" s="1"/>
  <c r="B195" i="2" s="1"/>
  <c r="B196" i="2" s="1"/>
  <c r="B197" i="2" s="1"/>
  <c r="B198" i="2" s="1"/>
  <c r="B199" i="2" s="1"/>
  <c r="B200" i="2" s="1"/>
  <c r="B201" i="2" s="1"/>
  <c r="B202" i="2" s="1"/>
  <c r="B203" i="2" s="1"/>
  <c r="B204" i="2" s="1"/>
  <c r="B205" i="2" s="1"/>
  <c r="B208" i="2" s="1"/>
  <c r="B209" i="2" s="1"/>
  <c r="B210" i="2" s="1"/>
  <c r="B211" i="2" s="1"/>
  <c r="B212" i="2" s="1"/>
  <c r="B213" i="2" s="1"/>
  <c r="B214" i="2" s="1"/>
  <c r="B215" i="2" s="1"/>
  <c r="B216" i="2" s="1"/>
  <c r="B217" i="2" s="1"/>
  <c r="B218" i="2" s="1"/>
  <c r="B219" i="2" s="1"/>
  <c r="B222" i="2" s="1"/>
  <c r="B223" i="2" s="1"/>
  <c r="B224" i="2" s="1"/>
  <c r="B225" i="2" s="1"/>
  <c r="B226" i="2" s="1"/>
  <c r="B227" i="2" s="1"/>
  <c r="B228" i="2" s="1"/>
  <c r="B229" i="2" s="1"/>
  <c r="B230" i="2" s="1"/>
  <c r="B231" i="2" s="1"/>
  <c r="B232" i="2" s="1"/>
  <c r="B233" i="2" s="1"/>
  <c r="B236" i="2" s="1"/>
  <c r="B237" i="2" s="1"/>
  <c r="B238" i="2" s="1"/>
  <c r="B239" i="2" s="1"/>
  <c r="B240" i="2" s="1"/>
  <c r="B241" i="2" s="1"/>
  <c r="B242" i="2" s="1"/>
  <c r="B243" i="2" s="1"/>
  <c r="B244" i="2" s="1"/>
  <c r="B245" i="2" s="1"/>
  <c r="B246" i="2" s="1"/>
  <c r="B247" i="2" s="1"/>
  <c r="B250" i="2" s="1"/>
  <c r="B251" i="2" s="1"/>
  <c r="B252" i="2" s="1"/>
  <c r="B253" i="2" s="1"/>
  <c r="B254" i="2" s="1"/>
  <c r="B255" i="2" s="1"/>
  <c r="B256" i="2" s="1"/>
  <c r="B257" i="2" s="1"/>
  <c r="B258" i="2" s="1"/>
  <c r="B259" i="2" s="1"/>
  <c r="B260" i="2" s="1"/>
  <c r="B261" i="2" s="1"/>
  <c r="B264" i="2" s="1"/>
  <c r="B265" i="2" s="1"/>
  <c r="B266" i="2" s="1"/>
  <c r="B267" i="2" s="1"/>
  <c r="B268" i="2" s="1"/>
  <c r="B269" i="2" s="1"/>
  <c r="B270" i="2" s="1"/>
  <c r="B271" i="2" s="1"/>
  <c r="B272" i="2" s="1"/>
  <c r="B273" i="2" s="1"/>
  <c r="B274" i="2" s="1"/>
  <c r="B275" i="2" s="1"/>
  <c r="CF78" i="2"/>
  <c r="CE78" i="2"/>
  <c r="CD78" i="2"/>
  <c r="CJ78" i="2" s="1"/>
  <c r="AO78" i="2"/>
  <c r="AK78" i="2"/>
  <c r="K78" i="2"/>
  <c r="G78" i="2"/>
  <c r="CF77" i="2"/>
  <c r="CE77" i="2"/>
  <c r="CD77" i="2"/>
  <c r="CC77" i="2"/>
  <c r="BY77" i="2"/>
  <c r="BU77" i="2"/>
  <c r="BQ77" i="2"/>
  <c r="BM77" i="2"/>
  <c r="BI77" i="2"/>
  <c r="BE77" i="2"/>
  <c r="BA77" i="2"/>
  <c r="AW77" i="2"/>
  <c r="AS77" i="2"/>
  <c r="AO77" i="2"/>
  <c r="AK77" i="2"/>
  <c r="Z77" i="2"/>
  <c r="AA77" i="2" s="1"/>
  <c r="AB77" i="2" s="1"/>
  <c r="AE77" i="2" s="1"/>
  <c r="AF77" i="2" s="1"/>
  <c r="P77" i="2" s="1"/>
  <c r="O77" i="2"/>
  <c r="CB76" i="2"/>
  <c r="CA76" i="2"/>
  <c r="BZ76" i="2"/>
  <c r="BX76" i="2"/>
  <c r="BW76" i="2"/>
  <c r="BV76" i="2"/>
  <c r="BT76" i="2"/>
  <c r="BS76" i="2"/>
  <c r="BR76" i="2"/>
  <c r="BP76" i="2"/>
  <c r="BO76" i="2"/>
  <c r="BN76" i="2"/>
  <c r="BL76" i="2"/>
  <c r="BK76" i="2"/>
  <c r="BJ76" i="2"/>
  <c r="BH76" i="2"/>
  <c r="BG76" i="2"/>
  <c r="BF76" i="2"/>
  <c r="BD76" i="2"/>
  <c r="BC76" i="2"/>
  <c r="BB76" i="2"/>
  <c r="AZ76" i="2"/>
  <c r="AY76" i="2"/>
  <c r="AX76" i="2"/>
  <c r="AV76" i="2"/>
  <c r="AU76" i="2"/>
  <c r="AT76" i="2"/>
  <c r="AR76" i="2"/>
  <c r="AQ76" i="2"/>
  <c r="AP76" i="2"/>
  <c r="AN76" i="2"/>
  <c r="AM76" i="2"/>
  <c r="AL76" i="2"/>
  <c r="AJ76" i="2"/>
  <c r="AI76" i="2"/>
  <c r="AH76" i="2"/>
  <c r="G76" i="2"/>
  <c r="CF75" i="2"/>
  <c r="CE75" i="2"/>
  <c r="CD75" i="2"/>
  <c r="CJ75" i="2" s="1"/>
  <c r="CC75" i="2"/>
  <c r="BY75" i="2"/>
  <c r="BU75" i="2"/>
  <c r="BQ75" i="2"/>
  <c r="BM75" i="2"/>
  <c r="BI75" i="2"/>
  <c r="BE75" i="2"/>
  <c r="BA75" i="2"/>
  <c r="AW75" i="2"/>
  <c r="AS75" i="2"/>
  <c r="AO75" i="2"/>
  <c r="AK75" i="2"/>
  <c r="G75" i="2"/>
  <c r="CF74" i="2"/>
  <c r="CE74" i="2"/>
  <c r="CD74" i="2"/>
  <c r="CC74" i="2"/>
  <c r="BY74" i="2"/>
  <c r="BU74" i="2"/>
  <c r="BQ74" i="2"/>
  <c r="BM74" i="2"/>
  <c r="BI74" i="2"/>
  <c r="BE74" i="2"/>
  <c r="BA74" i="2"/>
  <c r="AW74" i="2"/>
  <c r="AS74" i="2"/>
  <c r="AO74" i="2"/>
  <c r="AK74" i="2"/>
  <c r="Z74" i="2"/>
  <c r="AA74" i="2" s="1"/>
  <c r="AB74" i="2" s="1"/>
  <c r="AD74" i="2" s="1"/>
  <c r="AE74" i="2" s="1"/>
  <c r="AF74" i="2" s="1"/>
  <c r="P74" i="2" s="1"/>
  <c r="O74" i="2"/>
  <c r="CF73" i="2"/>
  <c r="CE73" i="2"/>
  <c r="CD73" i="2"/>
  <c r="CC73" i="2"/>
  <c r="BY73" i="2"/>
  <c r="BU73" i="2"/>
  <c r="BQ73" i="2"/>
  <c r="BM73" i="2"/>
  <c r="BI73" i="2"/>
  <c r="BE73" i="2"/>
  <c r="BA73" i="2"/>
  <c r="AW73" i="2"/>
  <c r="AS73" i="2"/>
  <c r="AO73" i="2"/>
  <c r="AK73" i="2"/>
  <c r="Z73" i="2"/>
  <c r="AA73" i="2" s="1"/>
  <c r="AB73" i="2" s="1"/>
  <c r="AD73" i="2" s="1"/>
  <c r="AE73" i="2" s="1"/>
  <c r="AF73" i="2" s="1"/>
  <c r="P73" i="2" s="1"/>
  <c r="O73" i="2"/>
  <c r="CF72" i="2"/>
  <c r="CE72" i="2"/>
  <c r="CD72" i="2"/>
  <c r="CC72" i="2"/>
  <c r="BY72" i="2"/>
  <c r="BU72" i="2"/>
  <c r="BQ72" i="2"/>
  <c r="BM72" i="2"/>
  <c r="BI72" i="2"/>
  <c r="BE72" i="2"/>
  <c r="BA72" i="2"/>
  <c r="AW72" i="2"/>
  <c r="AS72" i="2"/>
  <c r="AO72" i="2"/>
  <c r="AK72" i="2"/>
  <c r="Z72" i="2"/>
  <c r="AA72" i="2" s="1"/>
  <c r="AB72" i="2" s="1"/>
  <c r="AD72" i="2" s="1"/>
  <c r="AE72" i="2" s="1"/>
  <c r="AF72" i="2" s="1"/>
  <c r="P72" i="2" s="1"/>
  <c r="O72" i="2"/>
  <c r="CB71" i="2"/>
  <c r="CA71" i="2"/>
  <c r="BZ71" i="2"/>
  <c r="BX71" i="2"/>
  <c r="BW71" i="2"/>
  <c r="BV71" i="2"/>
  <c r="K71" i="2"/>
  <c r="G71" i="2"/>
  <c r="CF70" i="2"/>
  <c r="CE70" i="2"/>
  <c r="CD70" i="2"/>
  <c r="CC70" i="2"/>
  <c r="BY70" i="2"/>
  <c r="BU70" i="2"/>
  <c r="BQ70" i="2"/>
  <c r="BM70" i="2"/>
  <c r="BI70" i="2"/>
  <c r="BE70" i="2"/>
  <c r="BA70" i="2"/>
  <c r="AW70" i="2"/>
  <c r="AS70" i="2"/>
  <c r="AO70" i="2"/>
  <c r="AK70" i="2"/>
  <c r="Z70" i="2"/>
  <c r="AA70" i="2" s="1"/>
  <c r="AB70" i="2" s="1"/>
  <c r="AD70" i="2" s="1"/>
  <c r="AE70" i="2" s="1"/>
  <c r="AF70" i="2" s="1"/>
  <c r="P70" i="2" s="1"/>
  <c r="O70" i="2"/>
  <c r="CF69" i="2"/>
  <c r="CE69" i="2"/>
  <c r="CD69" i="2"/>
  <c r="CC69" i="2"/>
  <c r="BY69" i="2"/>
  <c r="BU69" i="2"/>
  <c r="BQ69" i="2"/>
  <c r="BM69" i="2"/>
  <c r="BI69" i="2"/>
  <c r="BE69" i="2"/>
  <c r="BA69" i="2"/>
  <c r="AW69" i="2"/>
  <c r="AS69" i="2"/>
  <c r="AO69" i="2"/>
  <c r="AK69" i="2"/>
  <c r="Z69" i="2"/>
  <c r="AA69" i="2" s="1"/>
  <c r="AB69" i="2" s="1"/>
  <c r="AC69" i="2" s="1"/>
  <c r="AD69" i="2" s="1"/>
  <c r="AE69" i="2" s="1"/>
  <c r="AF69" i="2" s="1"/>
  <c r="P69" i="2" s="1"/>
  <c r="O69" i="2"/>
  <c r="K68" i="2"/>
  <c r="G68" i="2"/>
  <c r="CF67" i="2"/>
  <c r="CE67" i="2"/>
  <c r="CD67" i="2"/>
  <c r="CC67" i="2"/>
  <c r="BY67" i="2"/>
  <c r="BU67" i="2"/>
  <c r="BQ67" i="2"/>
  <c r="BM67" i="2"/>
  <c r="BI67" i="2"/>
  <c r="BE67" i="2"/>
  <c r="BA67" i="2"/>
  <c r="AW67" i="2"/>
  <c r="AS67" i="2"/>
  <c r="AO67" i="2"/>
  <c r="AK67" i="2"/>
  <c r="Z67" i="2"/>
  <c r="AA67" i="2" s="1"/>
  <c r="AB67" i="2" s="1"/>
  <c r="AD67" i="2" s="1"/>
  <c r="AE67" i="2" s="1"/>
  <c r="AF67" i="2" s="1"/>
  <c r="P67" i="2" s="1"/>
  <c r="O67" i="2"/>
  <c r="CF66" i="2"/>
  <c r="CE66" i="2"/>
  <c r="CD66" i="2"/>
  <c r="CC66" i="2"/>
  <c r="BY66" i="2"/>
  <c r="BU66" i="2"/>
  <c r="BQ66" i="2"/>
  <c r="BM66" i="2"/>
  <c r="BI66" i="2"/>
  <c r="BE66" i="2"/>
  <c r="BA66" i="2"/>
  <c r="AW66" i="2"/>
  <c r="AS66" i="2"/>
  <c r="AO66" i="2"/>
  <c r="AK66" i="2"/>
  <c r="Z66" i="2"/>
  <c r="AA66" i="2" s="1"/>
  <c r="AB66" i="2" s="1"/>
  <c r="AD66" i="2" s="1"/>
  <c r="AE66" i="2" s="1"/>
  <c r="AF66" i="2" s="1"/>
  <c r="P66" i="2" s="1"/>
  <c r="O66" i="2"/>
  <c r="CF65" i="2"/>
  <c r="CE65" i="2"/>
  <c r="CD65" i="2"/>
  <c r="CC65" i="2"/>
  <c r="BY65" i="2"/>
  <c r="BU65" i="2"/>
  <c r="BQ65" i="2"/>
  <c r="BM65" i="2"/>
  <c r="BI65" i="2"/>
  <c r="BE65" i="2"/>
  <c r="BA65" i="2"/>
  <c r="AW65" i="2"/>
  <c r="AS65" i="2"/>
  <c r="AO65" i="2"/>
  <c r="AK65" i="2"/>
  <c r="Z65" i="2"/>
  <c r="AA65" i="2" s="1"/>
  <c r="AB65" i="2" s="1"/>
  <c r="AD65" i="2" s="1"/>
  <c r="AE65" i="2" s="1"/>
  <c r="AF65" i="2" s="1"/>
  <c r="P65" i="2" s="1"/>
  <c r="O65" i="2"/>
  <c r="K64" i="2"/>
  <c r="G64" i="2"/>
  <c r="CF63" i="2"/>
  <c r="CE63" i="2"/>
  <c r="CD63" i="2"/>
  <c r="CC63" i="2"/>
  <c r="BY63" i="2"/>
  <c r="BU63" i="2"/>
  <c r="BQ63" i="2"/>
  <c r="BM63" i="2"/>
  <c r="BI63" i="2"/>
  <c r="BE63" i="2"/>
  <c r="BA63" i="2"/>
  <c r="AW63" i="2"/>
  <c r="AS63" i="2"/>
  <c r="AO63" i="2"/>
  <c r="AK63" i="2"/>
  <c r="Z63" i="2"/>
  <c r="AA63" i="2" s="1"/>
  <c r="AB63" i="2" s="1"/>
  <c r="AD63" i="2" s="1"/>
  <c r="AE63" i="2" s="1"/>
  <c r="AF63" i="2" s="1"/>
  <c r="P63" i="2" s="1"/>
  <c r="O63" i="2"/>
  <c r="CF62" i="2"/>
  <c r="CE62" i="2"/>
  <c r="CD62" i="2"/>
  <c r="CC62" i="2"/>
  <c r="BY62" i="2"/>
  <c r="BU62" i="2"/>
  <c r="BQ62" i="2"/>
  <c r="BM62" i="2"/>
  <c r="BI62" i="2"/>
  <c r="BE62" i="2"/>
  <c r="BA62" i="2"/>
  <c r="AW62" i="2"/>
  <c r="AS62" i="2"/>
  <c r="AO62" i="2"/>
  <c r="AK62" i="2"/>
  <c r="Z62" i="2"/>
  <c r="AA62" i="2" s="1"/>
  <c r="AB62" i="2" s="1"/>
  <c r="AD62" i="2" s="1"/>
  <c r="AE62" i="2" s="1"/>
  <c r="AF62" i="2" s="1"/>
  <c r="P62" i="2" s="1"/>
  <c r="O62" i="2"/>
  <c r="G61" i="2"/>
  <c r="J60" i="2"/>
  <c r="I60" i="2"/>
  <c r="H60" i="2"/>
  <c r="F60" i="2"/>
  <c r="E60" i="2"/>
  <c r="D60" i="2"/>
  <c r="CF59" i="2"/>
  <c r="CE59" i="2"/>
  <c r="CD59" i="2"/>
  <c r="CC59" i="2"/>
  <c r="BY59" i="2"/>
  <c r="BU59" i="2"/>
  <c r="BQ59" i="2"/>
  <c r="BM59" i="2"/>
  <c r="BI59" i="2"/>
  <c r="BE59" i="2"/>
  <c r="BA59" i="2"/>
  <c r="AW59" i="2"/>
  <c r="AS59" i="2"/>
  <c r="AO59" i="2"/>
  <c r="AK59" i="2"/>
  <c r="Z59" i="2"/>
  <c r="AA59" i="2" s="1"/>
  <c r="AB59" i="2" s="1"/>
  <c r="AC59" i="2" s="1"/>
  <c r="AD59" i="2" s="1"/>
  <c r="AE59" i="2" s="1"/>
  <c r="AF59" i="2" s="1"/>
  <c r="P59" i="2" s="1"/>
  <c r="O59" i="2"/>
  <c r="CB58" i="2"/>
  <c r="CA58" i="2"/>
  <c r="BZ58" i="2"/>
  <c r="BX58" i="2"/>
  <c r="BW58" i="2"/>
  <c r="BV58" i="2"/>
  <c r="BT58" i="2"/>
  <c r="BS58" i="2"/>
  <c r="BR58" i="2"/>
  <c r="BP58" i="2"/>
  <c r="BO58" i="2"/>
  <c r="BN58" i="2"/>
  <c r="BL58" i="2"/>
  <c r="BK58" i="2"/>
  <c r="BJ58" i="2"/>
  <c r="BH58" i="2"/>
  <c r="BG58" i="2"/>
  <c r="BF58" i="2"/>
  <c r="BD58" i="2"/>
  <c r="BC58" i="2"/>
  <c r="BB58" i="2"/>
  <c r="AZ58" i="2"/>
  <c r="AY58" i="2"/>
  <c r="AX58" i="2"/>
  <c r="AV58" i="2"/>
  <c r="AU58" i="2"/>
  <c r="AT58" i="2"/>
  <c r="AR58" i="2"/>
  <c r="AQ58" i="2"/>
  <c r="AP58" i="2"/>
  <c r="AN58" i="2"/>
  <c r="AM58" i="2"/>
  <c r="AL58" i="2"/>
  <c r="AJ58" i="2"/>
  <c r="AI58" i="2"/>
  <c r="AH58" i="2"/>
  <c r="K58" i="2"/>
  <c r="G58" i="2"/>
  <c r="CE57" i="2"/>
  <c r="CB57" i="2"/>
  <c r="CB55" i="2" s="1"/>
  <c r="BZ57" i="2"/>
  <c r="BX57" i="2"/>
  <c r="BX55" i="2" s="1"/>
  <c r="BV57" i="2"/>
  <c r="BT57" i="2"/>
  <c r="BT55" i="2" s="1"/>
  <c r="BR57" i="2"/>
  <c r="BP57" i="2"/>
  <c r="BP55" i="2" s="1"/>
  <c r="BN57" i="2"/>
  <c r="BL57" i="2"/>
  <c r="BJ57" i="2"/>
  <c r="BH57" i="2"/>
  <c r="BF57" i="2"/>
  <c r="BD57" i="2"/>
  <c r="BD55" i="2" s="1"/>
  <c r="BB57" i="2"/>
  <c r="AZ57" i="2"/>
  <c r="AZ55" i="2" s="1"/>
  <c r="AX57" i="2"/>
  <c r="CF56" i="2"/>
  <c r="CA56" i="2"/>
  <c r="CA55" i="2" s="1"/>
  <c r="BZ56" i="2"/>
  <c r="BW56" i="2"/>
  <c r="BW55" i="2" s="1"/>
  <c r="BV56" i="2"/>
  <c r="BS56" i="2"/>
  <c r="BS55" i="2" s="1"/>
  <c r="BR56" i="2"/>
  <c r="BO56" i="2"/>
  <c r="BO55" i="2" s="1"/>
  <c r="BN56" i="2"/>
  <c r="BK56" i="2"/>
  <c r="BK55" i="2" s="1"/>
  <c r="BJ56" i="2"/>
  <c r="BG56" i="2"/>
  <c r="BG55" i="2" s="1"/>
  <c r="BF56" i="2"/>
  <c r="BC56" i="2"/>
  <c r="BC55" i="2" s="1"/>
  <c r="BB56" i="2"/>
  <c r="AY56" i="2"/>
  <c r="AY55" i="2" s="1"/>
  <c r="AX56" i="2"/>
  <c r="AW56" i="2"/>
  <c r="AS56" i="2"/>
  <c r="AO56" i="2"/>
  <c r="AK56" i="2"/>
  <c r="Z56" i="2"/>
  <c r="AA56" i="2" s="1"/>
  <c r="AB56" i="2" s="1"/>
  <c r="AE56" i="2" s="1"/>
  <c r="AF56" i="2" s="1"/>
  <c r="P56" i="2" s="1"/>
  <c r="O56" i="2"/>
  <c r="AV55" i="2"/>
  <c r="AU55" i="2"/>
  <c r="AT55" i="2"/>
  <c r="AR55" i="2"/>
  <c r="AQ55" i="2"/>
  <c r="AP55" i="2"/>
  <c r="AN55" i="2"/>
  <c r="AM55" i="2"/>
  <c r="AL55" i="2"/>
  <c r="AJ55" i="2"/>
  <c r="AI55" i="2"/>
  <c r="AH55" i="2"/>
  <c r="G55" i="2"/>
  <c r="CF54" i="2"/>
  <c r="CE54" i="2"/>
  <c r="CD54" i="2"/>
  <c r="CC54" i="2"/>
  <c r="BY54" i="2"/>
  <c r="BU54" i="2"/>
  <c r="BQ54" i="2"/>
  <c r="BM54" i="2"/>
  <c r="BI54" i="2"/>
  <c r="BE54" i="2"/>
  <c r="BA54" i="2"/>
  <c r="AW54" i="2"/>
  <c r="AS54" i="2"/>
  <c r="AO54" i="2"/>
  <c r="AK54" i="2"/>
  <c r="Z54" i="2"/>
  <c r="AA54" i="2" s="1"/>
  <c r="AB54" i="2" s="1"/>
  <c r="AC54" i="2" s="1"/>
  <c r="AD54" i="2" s="1"/>
  <c r="AE54" i="2" s="1"/>
  <c r="AF54" i="2" s="1"/>
  <c r="P54" i="2" s="1"/>
  <c r="O54" i="2"/>
  <c r="CB53" i="2"/>
  <c r="CA53" i="2"/>
  <c r="BZ53" i="2"/>
  <c r="BX53" i="2"/>
  <c r="BW53" i="2"/>
  <c r="BV53" i="2"/>
  <c r="BT53" i="2"/>
  <c r="BS53" i="2"/>
  <c r="BR53" i="2"/>
  <c r="BP53" i="2"/>
  <c r="BO53" i="2"/>
  <c r="BN53" i="2"/>
  <c r="BL53" i="2"/>
  <c r="BK53" i="2"/>
  <c r="BJ53" i="2"/>
  <c r="BH53" i="2"/>
  <c r="BG53" i="2"/>
  <c r="BF53" i="2"/>
  <c r="BD53" i="2"/>
  <c r="BC53" i="2"/>
  <c r="BB53" i="2"/>
  <c r="AZ53" i="2"/>
  <c r="AY53" i="2"/>
  <c r="AX53" i="2"/>
  <c r="AV53" i="2"/>
  <c r="AU53" i="2"/>
  <c r="AT53" i="2"/>
  <c r="AR53" i="2"/>
  <c r="AQ53" i="2"/>
  <c r="AP53" i="2"/>
  <c r="AN53" i="2"/>
  <c r="AM53" i="2"/>
  <c r="AL53" i="2"/>
  <c r="AJ53" i="2"/>
  <c r="AI53" i="2"/>
  <c r="AH53" i="2"/>
  <c r="CF52" i="2"/>
  <c r="CE52" i="2"/>
  <c r="CD52" i="2"/>
  <c r="CC52" i="2"/>
  <c r="BY52" i="2"/>
  <c r="BU52" i="2"/>
  <c r="BQ52" i="2"/>
  <c r="BM52" i="2"/>
  <c r="BI52" i="2"/>
  <c r="BE52" i="2"/>
  <c r="BA52" i="2"/>
  <c r="AW52" i="2"/>
  <c r="AS52" i="2"/>
  <c r="AO52" i="2"/>
  <c r="AK52" i="2"/>
  <c r="Z52" i="2"/>
  <c r="AA52" i="2" s="1"/>
  <c r="AB52" i="2" s="1"/>
  <c r="AC52" i="2" s="1"/>
  <c r="AD52" i="2" s="1"/>
  <c r="AE52" i="2" s="1"/>
  <c r="AF52" i="2" s="1"/>
  <c r="P52" i="2" s="1"/>
  <c r="O52" i="2"/>
  <c r="CB51" i="2"/>
  <c r="CA51" i="2"/>
  <c r="BZ51" i="2"/>
  <c r="BX51" i="2"/>
  <c r="BW51" i="2"/>
  <c r="BV51" i="2"/>
  <c r="BT51" i="2"/>
  <c r="BS51" i="2"/>
  <c r="BR51" i="2"/>
  <c r="BP51" i="2"/>
  <c r="BO51" i="2"/>
  <c r="BN51" i="2"/>
  <c r="BL51" i="2"/>
  <c r="BK51" i="2"/>
  <c r="BJ51" i="2"/>
  <c r="BH51" i="2"/>
  <c r="BG51" i="2"/>
  <c r="BF51" i="2"/>
  <c r="BD51" i="2"/>
  <c r="BC51" i="2"/>
  <c r="BB51" i="2"/>
  <c r="AZ51" i="2"/>
  <c r="AY51" i="2"/>
  <c r="AX51" i="2"/>
  <c r="AV51" i="2"/>
  <c r="AU51" i="2"/>
  <c r="AT51" i="2"/>
  <c r="AR51" i="2"/>
  <c r="AQ51" i="2"/>
  <c r="AP51" i="2"/>
  <c r="AN51" i="2"/>
  <c r="AM51" i="2"/>
  <c r="AL51" i="2"/>
  <c r="AJ51" i="2"/>
  <c r="AI51" i="2"/>
  <c r="AH51" i="2"/>
  <c r="K51" i="2"/>
  <c r="G51" i="2"/>
  <c r="CF50" i="2"/>
  <c r="CE50" i="2"/>
  <c r="CD50" i="2"/>
  <c r="CC50" i="2"/>
  <c r="BY50" i="2"/>
  <c r="BU50" i="2"/>
  <c r="BQ50" i="2"/>
  <c r="BM50" i="2"/>
  <c r="BI50" i="2"/>
  <c r="BE50" i="2"/>
  <c r="BA50" i="2"/>
  <c r="AW50" i="2"/>
  <c r="AS50" i="2"/>
  <c r="AO50" i="2"/>
  <c r="AK50" i="2"/>
  <c r="Z50" i="2"/>
  <c r="AA50" i="2" s="1"/>
  <c r="AB50" i="2" s="1"/>
  <c r="AC50" i="2" s="1"/>
  <c r="AD50" i="2" s="1"/>
  <c r="AE50" i="2" s="1"/>
  <c r="AF50" i="2" s="1"/>
  <c r="P50" i="2" s="1"/>
  <c r="O50" i="2"/>
  <c r="K49" i="2"/>
  <c r="G49" i="2"/>
  <c r="CF48" i="2"/>
  <c r="CE48" i="2"/>
  <c r="CD48" i="2"/>
  <c r="CC48" i="2"/>
  <c r="BY48" i="2"/>
  <c r="BU48" i="2"/>
  <c r="BQ48" i="2"/>
  <c r="BM48" i="2"/>
  <c r="BI48" i="2"/>
  <c r="BE48" i="2"/>
  <c r="BA48" i="2"/>
  <c r="AW48" i="2"/>
  <c r="AS48" i="2"/>
  <c r="AO48" i="2"/>
  <c r="AK48" i="2"/>
  <c r="Z48" i="2"/>
  <c r="AA48" i="2" s="1"/>
  <c r="AB48" i="2" s="1"/>
  <c r="AC48" i="2" s="1"/>
  <c r="AD48" i="2" s="1"/>
  <c r="AE48" i="2" s="1"/>
  <c r="AF48" i="2" s="1"/>
  <c r="CB47" i="2"/>
  <c r="CA47" i="2"/>
  <c r="BZ47" i="2"/>
  <c r="BX47" i="2"/>
  <c r="BW47" i="2"/>
  <c r="BV47" i="2"/>
  <c r="BT47" i="2"/>
  <c r="BS47" i="2"/>
  <c r="BR47" i="2"/>
  <c r="BP47" i="2"/>
  <c r="BO47" i="2"/>
  <c r="BN47" i="2"/>
  <c r="BL47" i="2"/>
  <c r="BK47" i="2"/>
  <c r="BJ47" i="2"/>
  <c r="BH47" i="2"/>
  <c r="BG47" i="2"/>
  <c r="BF47" i="2"/>
  <c r="BD47" i="2"/>
  <c r="BC47" i="2"/>
  <c r="BB47" i="2"/>
  <c r="AZ47" i="2"/>
  <c r="AY47" i="2"/>
  <c r="AX47" i="2"/>
  <c r="AV47" i="2"/>
  <c r="AU47" i="2"/>
  <c r="AT47" i="2"/>
  <c r="AR47" i="2"/>
  <c r="AQ47" i="2"/>
  <c r="AP47" i="2"/>
  <c r="AN47" i="2"/>
  <c r="AM47" i="2"/>
  <c r="AL47" i="2"/>
  <c r="AJ47" i="2"/>
  <c r="AI47" i="2"/>
  <c r="AH47" i="2"/>
  <c r="CF46" i="2"/>
  <c r="CE46" i="2"/>
  <c r="CD46" i="2"/>
  <c r="CC46" i="2"/>
  <c r="CC45" i="2" s="1"/>
  <c r="BY46" i="2"/>
  <c r="BY45" i="2" s="1"/>
  <c r="BU46" i="2"/>
  <c r="BU45" i="2" s="1"/>
  <c r="BQ46" i="2"/>
  <c r="BQ45" i="2" s="1"/>
  <c r="BM46" i="2"/>
  <c r="BI46" i="2"/>
  <c r="BE46" i="2"/>
  <c r="BA46" i="2"/>
  <c r="AW46" i="2"/>
  <c r="AS46" i="2"/>
  <c r="AO46" i="2"/>
  <c r="AK46" i="2"/>
  <c r="Z46" i="2"/>
  <c r="AA46" i="2" s="1"/>
  <c r="AB46" i="2" s="1"/>
  <c r="AC46" i="2" s="1"/>
  <c r="AD46" i="2" s="1"/>
  <c r="AE46" i="2" s="1"/>
  <c r="AF46" i="2" s="1"/>
  <c r="P46" i="2" s="1"/>
  <c r="O46" i="2"/>
  <c r="CB45" i="2"/>
  <c r="CA45" i="2"/>
  <c r="BZ45" i="2"/>
  <c r="BX45" i="2"/>
  <c r="BW45" i="2"/>
  <c r="BV45" i="2"/>
  <c r="BT45" i="2"/>
  <c r="BS45" i="2"/>
  <c r="BR45" i="2"/>
  <c r="BP45" i="2"/>
  <c r="BO45" i="2"/>
  <c r="BN45" i="2"/>
  <c r="J44" i="2"/>
  <c r="I44" i="2"/>
  <c r="H44" i="2"/>
  <c r="F44" i="2"/>
  <c r="E44" i="2"/>
  <c r="D44" i="2"/>
  <c r="K43" i="2"/>
  <c r="G43" i="2"/>
  <c r="CF42" i="2"/>
  <c r="CE42" i="2"/>
  <c r="CD42" i="2"/>
  <c r="CD41" i="2" s="1"/>
  <c r="CJ41" i="2" s="1"/>
  <c r="CC42" i="2"/>
  <c r="CC41" i="2" s="1"/>
  <c r="BY42" i="2"/>
  <c r="BY41" i="2" s="1"/>
  <c r="BU42" i="2"/>
  <c r="BU41" i="2" s="1"/>
  <c r="BQ42" i="2"/>
  <c r="BM42" i="2"/>
  <c r="BI42" i="2"/>
  <c r="BE42" i="2"/>
  <c r="BA42" i="2"/>
  <c r="AW42" i="2"/>
  <c r="AS42" i="2"/>
  <c r="AO42" i="2"/>
  <c r="AK42" i="2"/>
  <c r="Z42" i="2"/>
  <c r="AA42" i="2" s="1"/>
  <c r="AB42" i="2" s="1"/>
  <c r="AC42" i="2" s="1"/>
  <c r="AD42" i="2" s="1"/>
  <c r="AE42" i="2" s="1"/>
  <c r="AF42" i="2" s="1"/>
  <c r="P42" i="2" s="1"/>
  <c r="O42" i="2"/>
  <c r="CB41" i="2"/>
  <c r="CA41" i="2"/>
  <c r="BZ41" i="2"/>
  <c r="BX41" i="2"/>
  <c r="BW41" i="2"/>
  <c r="BV41" i="2"/>
  <c r="BT41" i="2"/>
  <c r="BS41" i="2"/>
  <c r="BR41" i="2"/>
  <c r="K41" i="2"/>
  <c r="G41" i="2"/>
  <c r="CF40" i="2"/>
  <c r="CE40" i="2"/>
  <c r="CD40" i="2"/>
  <c r="CC40" i="2"/>
  <c r="BY40" i="2"/>
  <c r="BU40" i="2"/>
  <c r="BQ40" i="2"/>
  <c r="BM40" i="2"/>
  <c r="BI40" i="2"/>
  <c r="BE40" i="2"/>
  <c r="BA40" i="2"/>
  <c r="AW40" i="2"/>
  <c r="AS40" i="2"/>
  <c r="AO40" i="2"/>
  <c r="AK40" i="2"/>
  <c r="Z40" i="2"/>
  <c r="AA40" i="2" s="1"/>
  <c r="AB40" i="2" s="1"/>
  <c r="AC40" i="2" s="1"/>
  <c r="AD40" i="2" s="1"/>
  <c r="AE40" i="2" s="1"/>
  <c r="AF40" i="2" s="1"/>
  <c r="P40" i="2" s="1"/>
  <c r="O40" i="2"/>
  <c r="CB39" i="2"/>
  <c r="CA39" i="2"/>
  <c r="BZ39" i="2"/>
  <c r="BX39" i="2"/>
  <c r="BW39" i="2"/>
  <c r="BV39" i="2"/>
  <c r="BT39" i="2"/>
  <c r="BS39" i="2"/>
  <c r="BR39" i="2"/>
  <c r="BP39" i="2"/>
  <c r="BO39" i="2"/>
  <c r="BN39" i="2"/>
  <c r="BL39" i="2"/>
  <c r="BK39" i="2"/>
  <c r="BJ39" i="2"/>
  <c r="BH39" i="2"/>
  <c r="BG39" i="2"/>
  <c r="BF39" i="2"/>
  <c r="BD39" i="2"/>
  <c r="BC39" i="2"/>
  <c r="BB39" i="2"/>
  <c r="AZ39" i="2"/>
  <c r="AY39" i="2"/>
  <c r="AX39" i="2"/>
  <c r="AV39" i="2"/>
  <c r="AU39" i="2"/>
  <c r="AT39" i="2"/>
  <c r="AR39" i="2"/>
  <c r="AQ39" i="2"/>
  <c r="AP39" i="2"/>
  <c r="AN39" i="2"/>
  <c r="AM39" i="2"/>
  <c r="AL39" i="2"/>
  <c r="AJ39" i="2"/>
  <c r="AI39" i="2"/>
  <c r="AH39" i="2"/>
  <c r="K39" i="2"/>
  <c r="G39" i="2"/>
  <c r="CF38" i="2"/>
  <c r="CE38" i="2"/>
  <c r="CD38" i="2"/>
  <c r="CC38" i="2"/>
  <c r="BY38" i="2"/>
  <c r="BU38" i="2"/>
  <c r="BQ38" i="2"/>
  <c r="BM38" i="2"/>
  <c r="BI38" i="2"/>
  <c r="BE38" i="2"/>
  <c r="BA38" i="2"/>
  <c r="AW38" i="2"/>
  <c r="AS38" i="2"/>
  <c r="AO38" i="2"/>
  <c r="AK38" i="2"/>
  <c r="Z38" i="2"/>
  <c r="AA38" i="2" s="1"/>
  <c r="AB38" i="2" s="1"/>
  <c r="AC38" i="2" s="1"/>
  <c r="AD38" i="2" s="1"/>
  <c r="AE38" i="2" s="1"/>
  <c r="AF38" i="2" s="1"/>
  <c r="P38" i="2" s="1"/>
  <c r="O38" i="2"/>
  <c r="CB37" i="2"/>
  <c r="CA37" i="2"/>
  <c r="BZ37" i="2"/>
  <c r="BX37" i="2"/>
  <c r="BW37" i="2"/>
  <c r="BV37" i="2"/>
  <c r="BT37" i="2"/>
  <c r="BS37" i="2"/>
  <c r="BR37" i="2"/>
  <c r="BP37" i="2"/>
  <c r="BO37" i="2"/>
  <c r="BN37" i="2"/>
  <c r="BL37" i="2"/>
  <c r="BK37" i="2"/>
  <c r="BJ37" i="2"/>
  <c r="BH37" i="2"/>
  <c r="BG37" i="2"/>
  <c r="BF37" i="2"/>
  <c r="BD37" i="2"/>
  <c r="BC37" i="2"/>
  <c r="BB37" i="2"/>
  <c r="AZ37" i="2"/>
  <c r="AY37" i="2"/>
  <c r="AX37" i="2"/>
  <c r="AV37" i="2"/>
  <c r="AU37" i="2"/>
  <c r="AT37" i="2"/>
  <c r="AR37" i="2"/>
  <c r="AQ37" i="2"/>
  <c r="AP37" i="2"/>
  <c r="AN37" i="2"/>
  <c r="AM37" i="2"/>
  <c r="AL37" i="2"/>
  <c r="AJ37" i="2"/>
  <c r="AI37" i="2"/>
  <c r="AH37" i="2"/>
  <c r="K37" i="2"/>
  <c r="G37" i="2"/>
  <c r="CF36" i="2"/>
  <c r="CE36" i="2"/>
  <c r="CD36" i="2"/>
  <c r="CC36" i="2"/>
  <c r="BQ36" i="2"/>
  <c r="BA36" i="2"/>
  <c r="AW36" i="2"/>
  <c r="AS36" i="2"/>
  <c r="AO36" i="2"/>
  <c r="AK36" i="2"/>
  <c r="Z36" i="2"/>
  <c r="AA36" i="2" s="1"/>
  <c r="AB36" i="2" s="1"/>
  <c r="AC36" i="2" s="1"/>
  <c r="AD36" i="2" s="1"/>
  <c r="AE36" i="2" s="1"/>
  <c r="AF36" i="2" s="1"/>
  <c r="P36" i="2" s="1"/>
  <c r="O36" i="2"/>
  <c r="CB35" i="2"/>
  <c r="CA35" i="2"/>
  <c r="BZ35" i="2"/>
  <c r="BX35" i="2"/>
  <c r="BW35" i="2"/>
  <c r="BV35" i="2"/>
  <c r="BT35" i="2"/>
  <c r="BS35" i="2"/>
  <c r="BR35" i="2"/>
  <c r="BP35" i="2"/>
  <c r="BO35" i="2"/>
  <c r="BN35" i="2"/>
  <c r="BL35" i="2"/>
  <c r="BK35" i="2"/>
  <c r="BJ35" i="2"/>
  <c r="BH35" i="2"/>
  <c r="BG35" i="2"/>
  <c r="BF35" i="2"/>
  <c r="BD35" i="2"/>
  <c r="BC35" i="2"/>
  <c r="BB35" i="2"/>
  <c r="AZ35" i="2"/>
  <c r="AY35" i="2"/>
  <c r="AX35" i="2"/>
  <c r="AV35" i="2"/>
  <c r="AU35" i="2"/>
  <c r="AT35" i="2"/>
  <c r="AR35" i="2"/>
  <c r="AQ35" i="2"/>
  <c r="AP35" i="2"/>
  <c r="AN35" i="2"/>
  <c r="AM35" i="2"/>
  <c r="AL35" i="2"/>
  <c r="AJ35" i="2"/>
  <c r="AI35" i="2"/>
  <c r="AH35" i="2"/>
  <c r="K35" i="2"/>
  <c r="G35" i="2"/>
  <c r="CF34" i="2"/>
  <c r="CE34" i="2"/>
  <c r="CD34" i="2"/>
  <c r="CD33" i="2" s="1"/>
  <c r="CJ33" i="2" s="1"/>
  <c r="CC34" i="2"/>
  <c r="CC33" i="2" s="1"/>
  <c r="BQ34" i="2"/>
  <c r="BQ33" i="2" s="1"/>
  <c r="AK34" i="2"/>
  <c r="Z34" i="2"/>
  <c r="AA34" i="2" s="1"/>
  <c r="AB34" i="2" s="1"/>
  <c r="AC34" i="2" s="1"/>
  <c r="AD34" i="2" s="1"/>
  <c r="AE34" i="2" s="1"/>
  <c r="AF34" i="2" s="1"/>
  <c r="P34" i="2" s="1"/>
  <c r="O34" i="2"/>
  <c r="CB33" i="2"/>
  <c r="CA33" i="2"/>
  <c r="BZ33" i="2"/>
  <c r="BY33" i="2"/>
  <c r="BX33" i="2"/>
  <c r="BW33" i="2"/>
  <c r="BV33" i="2"/>
  <c r="BU33" i="2"/>
  <c r="BT33" i="2"/>
  <c r="BS33" i="2"/>
  <c r="BR33" i="2"/>
  <c r="BP33" i="2"/>
  <c r="BO33" i="2"/>
  <c r="BN33" i="2"/>
  <c r="K33" i="2"/>
  <c r="G33" i="2"/>
  <c r="J32" i="2"/>
  <c r="I32" i="2"/>
  <c r="H32" i="2"/>
  <c r="F32" i="2"/>
  <c r="E32" i="2"/>
  <c r="D32" i="2"/>
  <c r="CF31" i="2"/>
  <c r="CE31" i="2"/>
  <c r="CD31" i="2"/>
  <c r="CC31" i="2"/>
  <c r="BY31" i="2"/>
  <c r="BU31" i="2"/>
  <c r="BQ31" i="2"/>
  <c r="BM31" i="2"/>
  <c r="BI31" i="2"/>
  <c r="BE31" i="2"/>
  <c r="BA31" i="2"/>
  <c r="AW31" i="2"/>
  <c r="AS31" i="2"/>
  <c r="AO31" i="2"/>
  <c r="AK31" i="2"/>
  <c r="Z31" i="2"/>
  <c r="AA31" i="2" s="1"/>
  <c r="AB31" i="2" s="1"/>
  <c r="AC31" i="2" s="1"/>
  <c r="AD31" i="2" s="1"/>
  <c r="AE31" i="2" s="1"/>
  <c r="AF31" i="2" s="1"/>
  <c r="P31" i="2" s="1"/>
  <c r="O31" i="2"/>
  <c r="CB30" i="2"/>
  <c r="CA30" i="2"/>
  <c r="BZ30" i="2"/>
  <c r="BX30" i="2"/>
  <c r="BW30" i="2"/>
  <c r="BV30" i="2"/>
  <c r="BT30" i="2"/>
  <c r="BS30" i="2"/>
  <c r="BR30" i="2"/>
  <c r="BP30" i="2"/>
  <c r="BO30" i="2"/>
  <c r="BN30" i="2"/>
  <c r="BL30" i="2"/>
  <c r="BK30" i="2"/>
  <c r="BJ30" i="2"/>
  <c r="BH30" i="2"/>
  <c r="BG30" i="2"/>
  <c r="BF30" i="2"/>
  <c r="BD30" i="2"/>
  <c r="BC30" i="2"/>
  <c r="BB30" i="2"/>
  <c r="AZ30" i="2"/>
  <c r="AY30" i="2"/>
  <c r="AX30" i="2"/>
  <c r="AV30" i="2"/>
  <c r="AU30" i="2"/>
  <c r="AT30" i="2"/>
  <c r="AR30" i="2"/>
  <c r="AQ30" i="2"/>
  <c r="AP30" i="2"/>
  <c r="AN30" i="2"/>
  <c r="AM30" i="2"/>
  <c r="AL30" i="2"/>
  <c r="AJ30" i="2"/>
  <c r="AI30" i="2"/>
  <c r="AH30" i="2"/>
  <c r="CE29" i="2"/>
  <c r="CD29" i="2"/>
  <c r="CP29" i="2" s="1"/>
  <c r="CC29" i="2"/>
  <c r="BY29" i="2"/>
  <c r="BU29" i="2"/>
  <c r="BQ29" i="2"/>
  <c r="BM29" i="2"/>
  <c r="BI29" i="2"/>
  <c r="BE29" i="2"/>
  <c r="BA29" i="2"/>
  <c r="AW29" i="2"/>
  <c r="AS29" i="2"/>
  <c r="AO29" i="2"/>
  <c r="AK29" i="2"/>
  <c r="Z29" i="2"/>
  <c r="AA29" i="2" s="1"/>
  <c r="AB29" i="2" s="1"/>
  <c r="AC29" i="2" s="1"/>
  <c r="AD29" i="2" s="1"/>
  <c r="AE29" i="2" s="1"/>
  <c r="AF29" i="2" s="1"/>
  <c r="P29" i="2" s="1"/>
  <c r="O29" i="2"/>
  <c r="J27" i="2"/>
  <c r="I27" i="2"/>
  <c r="H27" i="2"/>
  <c r="F27" i="2"/>
  <c r="E27" i="2"/>
  <c r="D27" i="2"/>
  <c r="BE26" i="2"/>
  <c r="BA26" i="2"/>
  <c r="AW26" i="2"/>
  <c r="AS26" i="2"/>
  <c r="AO26" i="2"/>
  <c r="AK26" i="2"/>
  <c r="P26" i="2"/>
  <c r="CF25" i="2"/>
  <c r="CD25" i="2"/>
  <c r="CC25" i="2"/>
  <c r="BY25" i="2"/>
  <c r="BU25" i="2"/>
  <c r="BQ25" i="2"/>
  <c r="BM25" i="2"/>
  <c r="BI25" i="2"/>
  <c r="BE25" i="2"/>
  <c r="BA25" i="2"/>
  <c r="AW25" i="2"/>
  <c r="AS25" i="2"/>
  <c r="AO25" i="2"/>
  <c r="AK25" i="2"/>
  <c r="Z25" i="2"/>
  <c r="AA25" i="2" s="1"/>
  <c r="AB25" i="2" s="1"/>
  <c r="AC25" i="2" s="1"/>
  <c r="AE25" i="2" s="1"/>
  <c r="AF25" i="2" s="1"/>
  <c r="P25" i="2" s="1"/>
  <c r="O25" i="2"/>
  <c r="CB24" i="2"/>
  <c r="CA24" i="2"/>
  <c r="BZ24" i="2"/>
  <c r="BX24" i="2"/>
  <c r="BW24" i="2"/>
  <c r="BV24" i="2"/>
  <c r="BT24" i="2"/>
  <c r="BS24" i="2"/>
  <c r="BR24" i="2"/>
  <c r="BP24" i="2"/>
  <c r="BO24" i="2"/>
  <c r="BN24" i="2"/>
  <c r="BL24" i="2"/>
  <c r="BK24" i="2"/>
  <c r="BJ24" i="2"/>
  <c r="BH24" i="2"/>
  <c r="BG24" i="2"/>
  <c r="BF24" i="2"/>
  <c r="BD24" i="2"/>
  <c r="BC24" i="2"/>
  <c r="BB24" i="2"/>
  <c r="AZ24" i="2"/>
  <c r="AY24" i="2"/>
  <c r="AX24" i="2"/>
  <c r="AV24" i="2"/>
  <c r="AU24" i="2"/>
  <c r="AT24" i="2"/>
  <c r="AR24" i="2"/>
  <c r="AQ24" i="2"/>
  <c r="AP24" i="2"/>
  <c r="AN24" i="2"/>
  <c r="AM24" i="2"/>
  <c r="AL24" i="2"/>
  <c r="AJ24" i="2"/>
  <c r="AI24" i="2"/>
  <c r="AH24" i="2"/>
  <c r="BU23" i="2"/>
  <c r="BQ23" i="2"/>
  <c r="BM23" i="2"/>
  <c r="BI23" i="2"/>
  <c r="BE23" i="2"/>
  <c r="AW23" i="2"/>
  <c r="AS23" i="2"/>
  <c r="AO23" i="2"/>
  <c r="AK23" i="2"/>
  <c r="P23" i="2"/>
  <c r="O23" i="2"/>
  <c r="BU22" i="2"/>
  <c r="BQ22" i="2"/>
  <c r="BM22" i="2"/>
  <c r="BI22" i="2"/>
  <c r="BE22" i="2"/>
  <c r="BA22" i="2"/>
  <c r="AW22" i="2"/>
  <c r="AS22" i="2"/>
  <c r="AO22" i="2"/>
  <c r="AK22" i="2"/>
  <c r="P22" i="2"/>
  <c r="O22" i="2"/>
  <c r="BY21" i="2"/>
  <c r="BU21" i="2"/>
  <c r="BQ21" i="2"/>
  <c r="BM21" i="2"/>
  <c r="BI21" i="2"/>
  <c r="BE21" i="2"/>
  <c r="BA21" i="2"/>
  <c r="AW21" i="2"/>
  <c r="AS21" i="2"/>
  <c r="AO21" i="2"/>
  <c r="AK21" i="2"/>
  <c r="Z21" i="2"/>
  <c r="AA21" i="2" s="1"/>
  <c r="AB21" i="2" s="1"/>
  <c r="AC21" i="2" s="1"/>
  <c r="AD21" i="2" s="1"/>
  <c r="AE21" i="2" s="1"/>
  <c r="AF21" i="2" s="1"/>
  <c r="P21" i="2" s="1"/>
  <c r="O21" i="2"/>
  <c r="CB20" i="2"/>
  <c r="CA20" i="2"/>
  <c r="BZ20" i="2"/>
  <c r="BX20" i="2"/>
  <c r="BW20" i="2"/>
  <c r="BV20" i="2"/>
  <c r="BT20" i="2"/>
  <c r="BS20" i="2"/>
  <c r="BR20" i="2"/>
  <c r="BP20" i="2"/>
  <c r="BO20" i="2"/>
  <c r="BN20" i="2"/>
  <c r="BL20" i="2"/>
  <c r="BK20" i="2"/>
  <c r="BJ20" i="2"/>
  <c r="BH20" i="2"/>
  <c r="BG20" i="2"/>
  <c r="BF20" i="2"/>
  <c r="BD20" i="2"/>
  <c r="BC20" i="2"/>
  <c r="BB20" i="2"/>
  <c r="AZ20" i="2"/>
  <c r="AY20" i="2"/>
  <c r="AX20" i="2"/>
  <c r="AV20" i="2"/>
  <c r="AU20" i="2"/>
  <c r="AT20" i="2"/>
  <c r="AR20" i="2"/>
  <c r="AQ20" i="2"/>
  <c r="AP20" i="2"/>
  <c r="AN20" i="2"/>
  <c r="AM20" i="2"/>
  <c r="AL20" i="2"/>
  <c r="AJ20" i="2"/>
  <c r="AI20" i="2"/>
  <c r="AH20" i="2"/>
  <c r="CF19" i="2"/>
  <c r="CE19" i="2"/>
  <c r="CD19" i="2"/>
  <c r="CD18" i="2" s="1"/>
  <c r="CJ18" i="2" s="1"/>
  <c r="CC19" i="2"/>
  <c r="CC18" i="2" s="1"/>
  <c r="BY19" i="2"/>
  <c r="BY18" i="2" s="1"/>
  <c r="BU19" i="2"/>
  <c r="BU18" i="2" s="1"/>
  <c r="BQ19" i="2"/>
  <c r="BM19" i="2"/>
  <c r="BI19" i="2"/>
  <c r="BE19" i="2"/>
  <c r="BA19" i="2"/>
  <c r="AW19" i="2"/>
  <c r="AS19" i="2"/>
  <c r="AO19" i="2"/>
  <c r="AK19" i="2"/>
  <c r="Z19" i="2"/>
  <c r="AA19" i="2" s="1"/>
  <c r="AB19" i="2" s="1"/>
  <c r="AC19" i="2" s="1"/>
  <c r="AD19" i="2" s="1"/>
  <c r="AE19" i="2" s="1"/>
  <c r="AF19" i="2" s="1"/>
  <c r="P19" i="2" s="1"/>
  <c r="O19" i="2"/>
  <c r="K19" i="2"/>
  <c r="CB18" i="2"/>
  <c r="CA18" i="2"/>
  <c r="BZ18" i="2"/>
  <c r="BX18" i="2"/>
  <c r="BW18" i="2"/>
  <c r="BV18" i="2"/>
  <c r="BT18" i="2"/>
  <c r="BS18" i="2"/>
  <c r="BR18" i="2"/>
  <c r="CF17" i="2"/>
  <c r="CE17" i="2"/>
  <c r="CD17" i="2"/>
  <c r="CC17" i="2"/>
  <c r="BY17" i="2"/>
  <c r="BU17" i="2"/>
  <c r="BQ17" i="2"/>
  <c r="BM17" i="2"/>
  <c r="BI17" i="2"/>
  <c r="BE17" i="2"/>
  <c r="BA17" i="2"/>
  <c r="AW17" i="2"/>
  <c r="AS17" i="2"/>
  <c r="AO17" i="2"/>
  <c r="AK17" i="2"/>
  <c r="Z17" i="2"/>
  <c r="AA17" i="2" s="1"/>
  <c r="AB17" i="2" s="1"/>
  <c r="AE17" i="2" s="1"/>
  <c r="AF17" i="2" s="1"/>
  <c r="P17" i="2" s="1"/>
  <c r="O17" i="2"/>
  <c r="M17" i="2"/>
  <c r="K17" i="2"/>
  <c r="CF16" i="2"/>
  <c r="CE16" i="2"/>
  <c r="CD16" i="2"/>
  <c r="CC16" i="2"/>
  <c r="BY16" i="2"/>
  <c r="BU16" i="2"/>
  <c r="BQ16" i="2"/>
  <c r="BM16" i="2"/>
  <c r="BI16" i="2"/>
  <c r="BE16" i="2"/>
  <c r="BA16" i="2"/>
  <c r="AW16" i="2"/>
  <c r="AS16" i="2"/>
  <c r="AO16" i="2"/>
  <c r="AK16" i="2"/>
  <c r="Z16" i="2"/>
  <c r="AA16" i="2" s="1"/>
  <c r="AB16" i="2" s="1"/>
  <c r="AE16" i="2" s="1"/>
  <c r="AF16" i="2" s="1"/>
  <c r="P16" i="2" s="1"/>
  <c r="O16" i="2"/>
  <c r="M16" i="2"/>
  <c r="K16" i="2"/>
  <c r="CB15" i="2"/>
  <c r="CA15" i="2"/>
  <c r="BZ15" i="2"/>
  <c r="BX15" i="2"/>
  <c r="BW15" i="2"/>
  <c r="BV15" i="2"/>
  <c r="BT15" i="2"/>
  <c r="BS15" i="2"/>
  <c r="BR15" i="2"/>
  <c r="BP15" i="2"/>
  <c r="BO15" i="2"/>
  <c r="BN15" i="2"/>
  <c r="BL15" i="2"/>
  <c r="BK15" i="2"/>
  <c r="BJ15" i="2"/>
  <c r="BH15" i="2"/>
  <c r="BG15" i="2"/>
  <c r="BF15" i="2"/>
  <c r="CF14" i="2"/>
  <c r="CE14" i="2"/>
  <c r="CD14" i="2"/>
  <c r="CC14" i="2"/>
  <c r="BY14" i="2"/>
  <c r="BU14" i="2"/>
  <c r="BQ14" i="2"/>
  <c r="BM14" i="2"/>
  <c r="BI14" i="2"/>
  <c r="BE14" i="2"/>
  <c r="AS14" i="2"/>
  <c r="AO14" i="2"/>
  <c r="AK14" i="2"/>
  <c r="Z14" i="2"/>
  <c r="AA14" i="2" s="1"/>
  <c r="AB14" i="2" s="1"/>
  <c r="AE14" i="2" s="1"/>
  <c r="AF14" i="2" s="1"/>
  <c r="P14" i="2" s="1"/>
  <c r="O14" i="2"/>
  <c r="K14" i="2"/>
  <c r="CF13" i="2"/>
  <c r="CE13" i="2"/>
  <c r="CD13" i="2"/>
  <c r="CC13" i="2"/>
  <c r="BY13" i="2"/>
  <c r="BU13" i="2"/>
  <c r="BQ13" i="2"/>
  <c r="BM13" i="2"/>
  <c r="BI13" i="2"/>
  <c r="BE13" i="2"/>
  <c r="AS13" i="2"/>
  <c r="AO13" i="2"/>
  <c r="AK13" i="2"/>
  <c r="Z13" i="2"/>
  <c r="AA13" i="2" s="1"/>
  <c r="AB13" i="2" s="1"/>
  <c r="AE13" i="2" s="1"/>
  <c r="AF13" i="2" s="1"/>
  <c r="P13" i="2" s="1"/>
  <c r="O13" i="2"/>
  <c r="K13" i="2"/>
  <c r="CF12" i="2"/>
  <c r="CE12" i="2"/>
  <c r="CD12" i="2"/>
  <c r="CC12" i="2"/>
  <c r="BY12" i="2"/>
  <c r="BU12" i="2"/>
  <c r="BQ12" i="2"/>
  <c r="BM12" i="2"/>
  <c r="BI12" i="2"/>
  <c r="BE12" i="2"/>
  <c r="AS12" i="2"/>
  <c r="AO12" i="2"/>
  <c r="AK12" i="2"/>
  <c r="Z12" i="2"/>
  <c r="AA12" i="2" s="1"/>
  <c r="AB12" i="2" s="1"/>
  <c r="AE12" i="2" s="1"/>
  <c r="AF12" i="2" s="1"/>
  <c r="P12" i="2" s="1"/>
  <c r="O12" i="2"/>
  <c r="K12" i="2"/>
  <c r="CF11" i="2"/>
  <c r="CD11" i="2"/>
  <c r="CC11" i="2"/>
  <c r="BY11" i="2"/>
  <c r="BU11" i="2"/>
  <c r="BQ11" i="2"/>
  <c r="BM11" i="2"/>
  <c r="BI11" i="2"/>
  <c r="AS11" i="2"/>
  <c r="AO11" i="2"/>
  <c r="AK11" i="2"/>
  <c r="Z11" i="2"/>
  <c r="AA11" i="2" s="1"/>
  <c r="AB11" i="2" s="1"/>
  <c r="AE11" i="2" s="1"/>
  <c r="AF11" i="2" s="1"/>
  <c r="P11" i="2" s="1"/>
  <c r="O11" i="2"/>
  <c r="K11" i="2"/>
  <c r="CB10" i="2"/>
  <c r="CA10" i="2"/>
  <c r="BZ10" i="2"/>
  <c r="BX10" i="2"/>
  <c r="BW10" i="2"/>
  <c r="BV10" i="2"/>
  <c r="BT10" i="2"/>
  <c r="BS10" i="2"/>
  <c r="BR10" i="2"/>
  <c r="BP10" i="2"/>
  <c r="BO10" i="2"/>
  <c r="BN10" i="2"/>
  <c r="BL10" i="2"/>
  <c r="BK10" i="2"/>
  <c r="BJ10" i="2"/>
  <c r="BH10" i="2"/>
  <c r="BG10" i="2"/>
  <c r="BF10" i="2"/>
  <c r="BD10" i="2"/>
  <c r="BB10" i="2"/>
  <c r="K9" i="2"/>
  <c r="J9" i="2"/>
  <c r="I9" i="2"/>
  <c r="H9" i="2"/>
  <c r="G9" i="2"/>
  <c r="F9" i="2"/>
  <c r="E9" i="2"/>
  <c r="D9" i="2"/>
  <c r="CF8" i="2"/>
  <c r="CE8" i="2"/>
  <c r="CD8" i="2"/>
  <c r="CC8" i="2"/>
  <c r="BY8" i="2"/>
  <c r="BU8" i="2"/>
  <c r="BQ8" i="2"/>
  <c r="BM8" i="2"/>
  <c r="BI8" i="2"/>
  <c r="BE8" i="2"/>
  <c r="BA8" i="2"/>
  <c r="AW8" i="2"/>
  <c r="AS8" i="2"/>
  <c r="AO8" i="2"/>
  <c r="AK8" i="2"/>
  <c r="CF7" i="2"/>
  <c r="CE7" i="2"/>
  <c r="CD7" i="2"/>
  <c r="CC7" i="2"/>
  <c r="BY7" i="2"/>
  <c r="BU7" i="2"/>
  <c r="BQ7" i="2"/>
  <c r="BM7" i="2"/>
  <c r="BI7" i="2"/>
  <c r="BE7" i="2"/>
  <c r="BA7" i="2"/>
  <c r="AW7" i="2"/>
  <c r="AS7" i="2"/>
  <c r="AO7" i="2"/>
  <c r="AK7" i="2"/>
  <c r="CF6" i="2"/>
  <c r="CE6" i="2"/>
  <c r="CD6" i="2"/>
  <c r="CC6" i="2"/>
  <c r="BY6" i="2"/>
  <c r="BU6" i="2"/>
  <c r="BQ6" i="2"/>
  <c r="BM6" i="2"/>
  <c r="BI6" i="2"/>
  <c r="BE6" i="2"/>
  <c r="BA6" i="2"/>
  <c r="AW6" i="2"/>
  <c r="AS6" i="2"/>
  <c r="AO6" i="2"/>
  <c r="AK6" i="2"/>
  <c r="B6" i="2"/>
  <c r="B7" i="2" s="1"/>
  <c r="B8" i="2" s="1"/>
  <c r="B9" i="2" s="1"/>
  <c r="B10" i="2" s="1"/>
  <c r="B11" i="2" s="1"/>
  <c r="B12" i="2" s="1"/>
  <c r="B13" i="2" s="1"/>
  <c r="B14" i="2" s="1"/>
  <c r="CR169" i="2" l="1"/>
  <c r="CP169" i="2"/>
  <c r="CO230" i="2"/>
  <c r="CQ230" i="2"/>
  <c r="CK265" i="2"/>
  <c r="CQ265" i="2"/>
  <c r="CO265" i="2"/>
  <c r="CR392" i="2"/>
  <c r="CP392" i="2"/>
  <c r="CR417" i="2"/>
  <c r="CP417" i="2"/>
  <c r="CK441" i="2"/>
  <c r="CO441" i="2"/>
  <c r="CQ441" i="2"/>
  <c r="CO452" i="2"/>
  <c r="CQ452" i="2"/>
  <c r="CQ453" i="2"/>
  <c r="CO453" i="2"/>
  <c r="CO458" i="2"/>
  <c r="CQ458" i="2"/>
  <c r="CQ462" i="2"/>
  <c r="CO462" i="2"/>
  <c r="CO467" i="2"/>
  <c r="CQ467" i="2"/>
  <c r="CQ471" i="2"/>
  <c r="CO471" i="2"/>
  <c r="CO482" i="2"/>
  <c r="CQ482" i="2"/>
  <c r="CR487" i="2"/>
  <c r="CP487" i="2"/>
  <c r="CR491" i="2"/>
  <c r="CP491" i="2"/>
  <c r="CO503" i="2"/>
  <c r="CQ503" i="2"/>
  <c r="CQ508" i="2"/>
  <c r="CO508" i="2"/>
  <c r="CQ522" i="2"/>
  <c r="CO522" i="2"/>
  <c r="CO533" i="2"/>
  <c r="CQ533" i="2"/>
  <c r="CO543" i="2"/>
  <c r="CQ543" i="2"/>
  <c r="CR550" i="2"/>
  <c r="CP550" i="2"/>
  <c r="CP558" i="2"/>
  <c r="CR558" i="2"/>
  <c r="CO566" i="2"/>
  <c r="CQ566" i="2"/>
  <c r="CP572" i="2"/>
  <c r="CR572" i="2"/>
  <c r="CP575" i="2"/>
  <c r="CR575" i="2"/>
  <c r="CQ123" i="2"/>
  <c r="CO123" i="2"/>
  <c r="CO162" i="2"/>
  <c r="CQ162" i="2"/>
  <c r="CL246" i="2"/>
  <c r="CR246" i="2"/>
  <c r="CR276" i="2"/>
  <c r="CR16" i="2"/>
  <c r="CP16" i="2"/>
  <c r="CR31" i="2"/>
  <c r="CP31" i="2"/>
  <c r="CR67" i="2"/>
  <c r="CP67" i="2"/>
  <c r="CR70" i="2"/>
  <c r="CP70" i="2"/>
  <c r="CQ72" i="2"/>
  <c r="CO72" i="2"/>
  <c r="CP87" i="2"/>
  <c r="CR87" i="2"/>
  <c r="CL108" i="2"/>
  <c r="CP108" i="2"/>
  <c r="CR108" i="2"/>
  <c r="CP123" i="2"/>
  <c r="CR123" i="2"/>
  <c r="CQ131" i="2"/>
  <c r="CO131" i="2"/>
  <c r="CR145" i="2"/>
  <c r="CP145" i="2"/>
  <c r="CO160" i="2"/>
  <c r="CQ160" i="2"/>
  <c r="CP162" i="2"/>
  <c r="CR162" i="2"/>
  <c r="CR167" i="2"/>
  <c r="CP167" i="2"/>
  <c r="CR172" i="2"/>
  <c r="CP172" i="2"/>
  <c r="CR175" i="2"/>
  <c r="CP175" i="2"/>
  <c r="CQ182" i="2"/>
  <c r="CO182" i="2"/>
  <c r="CQ216" i="2"/>
  <c r="CO216" i="2"/>
  <c r="CL223" i="2"/>
  <c r="CP223" i="2"/>
  <c r="CR223" i="2"/>
  <c r="CQ231" i="2"/>
  <c r="CO231" i="2"/>
  <c r="CO259" i="2"/>
  <c r="CQ259" i="2"/>
  <c r="CL265" i="2"/>
  <c r="CP265" i="2"/>
  <c r="CR265" i="2"/>
  <c r="CQ273" i="2"/>
  <c r="CO273" i="2"/>
  <c r="CR277" i="2"/>
  <c r="CO283" i="2"/>
  <c r="CQ283" i="2"/>
  <c r="CO285" i="2"/>
  <c r="CQ285" i="2"/>
  <c r="CO287" i="2"/>
  <c r="CQ287" i="2"/>
  <c r="CR304" i="2"/>
  <c r="CP304" i="2"/>
  <c r="CO314" i="2"/>
  <c r="CQ314" i="2"/>
  <c r="CO342" i="2"/>
  <c r="CQ342" i="2"/>
  <c r="CO346" i="2"/>
  <c r="CQ346" i="2"/>
  <c r="CO360" i="2"/>
  <c r="CQ360" i="2"/>
  <c r="CO364" i="2"/>
  <c r="CQ364" i="2"/>
  <c r="CO376" i="2"/>
  <c r="CQ376" i="2"/>
  <c r="CO381" i="2"/>
  <c r="CQ381" i="2"/>
  <c r="CO388" i="2"/>
  <c r="CQ388" i="2"/>
  <c r="CL441" i="2"/>
  <c r="CP441" i="2"/>
  <c r="CR441" i="2"/>
  <c r="CQ450" i="2"/>
  <c r="CO450" i="2"/>
  <c r="CR452" i="2"/>
  <c r="CP452" i="2"/>
  <c r="CR453" i="2"/>
  <c r="CR458" i="2"/>
  <c r="CP458" i="2"/>
  <c r="CR462" i="2"/>
  <c r="CP462" i="2"/>
  <c r="CR467" i="2"/>
  <c r="CP467" i="2"/>
  <c r="CR471" i="2"/>
  <c r="CP471" i="2"/>
  <c r="CO476" i="2"/>
  <c r="CQ476" i="2"/>
  <c r="CR482" i="2"/>
  <c r="CP482" i="2"/>
  <c r="CR503" i="2"/>
  <c r="CP503" i="2"/>
  <c r="CP508" i="2"/>
  <c r="CR508" i="2"/>
  <c r="CQ514" i="2"/>
  <c r="CO514" i="2"/>
  <c r="CP522" i="2"/>
  <c r="CR522" i="2"/>
  <c r="CQ529" i="2"/>
  <c r="CO529" i="2"/>
  <c r="CP533" i="2"/>
  <c r="CR533" i="2"/>
  <c r="CQ538" i="2"/>
  <c r="CO538" i="2"/>
  <c r="CP543" i="2"/>
  <c r="CR543" i="2"/>
  <c r="CK546" i="2"/>
  <c r="CO546" i="2"/>
  <c r="CQ546" i="2"/>
  <c r="CO551" i="2"/>
  <c r="CQ551" i="2"/>
  <c r="CO555" i="2"/>
  <c r="CQ555" i="2"/>
  <c r="CP14" i="2"/>
  <c r="CR14" i="2"/>
  <c r="CO145" i="2"/>
  <c r="CQ145" i="2"/>
  <c r="CO175" i="2"/>
  <c r="CQ175" i="2"/>
  <c r="CQ304" i="2"/>
  <c r="CO304" i="2"/>
  <c r="CP283" i="2"/>
  <c r="CR283" i="2"/>
  <c r="CR285" i="2"/>
  <c r="CP285" i="2"/>
  <c r="CR287" i="2"/>
  <c r="CP287" i="2"/>
  <c r="CQ309" i="2"/>
  <c r="CO309" i="2"/>
  <c r="CR314" i="2"/>
  <c r="CP314" i="2"/>
  <c r="CR342" i="2"/>
  <c r="CP342" i="2"/>
  <c r="CR346" i="2"/>
  <c r="CP346" i="2"/>
  <c r="CR360" i="2"/>
  <c r="CP360" i="2"/>
  <c r="CP364" i="2"/>
  <c r="CR364" i="2"/>
  <c r="CO372" i="2"/>
  <c r="CQ372" i="2"/>
  <c r="CR376" i="2"/>
  <c r="CP376" i="2"/>
  <c r="CR381" i="2"/>
  <c r="CP381" i="2"/>
  <c r="CP388" i="2"/>
  <c r="CR388" i="2"/>
  <c r="CK396" i="2"/>
  <c r="CQ396" i="2"/>
  <c r="CO396" i="2"/>
  <c r="CK402" i="2"/>
  <c r="CO402" i="2"/>
  <c r="CQ402" i="2"/>
  <c r="CR450" i="2"/>
  <c r="CP450" i="2"/>
  <c r="CO451" i="2"/>
  <c r="CQ451" i="2"/>
  <c r="CR476" i="2"/>
  <c r="CP476" i="2"/>
  <c r="CQ484" i="2"/>
  <c r="CO484" i="2"/>
  <c r="CO488" i="2"/>
  <c r="CQ488" i="2"/>
  <c r="CQ492" i="2"/>
  <c r="CO492" i="2"/>
  <c r="CO507" i="2"/>
  <c r="CQ507" i="2"/>
  <c r="CP514" i="2"/>
  <c r="CR514" i="2"/>
  <c r="CO518" i="2"/>
  <c r="CQ518" i="2"/>
  <c r="CP529" i="2"/>
  <c r="CR529" i="2"/>
  <c r="CP538" i="2"/>
  <c r="CR538" i="2"/>
  <c r="CO542" i="2"/>
  <c r="CQ542" i="2"/>
  <c r="CL546" i="2"/>
  <c r="CP546" i="2"/>
  <c r="CR546" i="2"/>
  <c r="CP551" i="2"/>
  <c r="CR551" i="2"/>
  <c r="CP555" i="2"/>
  <c r="CR555" i="2"/>
  <c r="CK568" i="2"/>
  <c r="CO568" i="2"/>
  <c r="CQ568" i="2"/>
  <c r="CQ571" i="2"/>
  <c r="CO571" i="2"/>
  <c r="CQ576" i="2"/>
  <c r="CO576" i="2"/>
  <c r="CO67" i="2"/>
  <c r="CQ67" i="2"/>
  <c r="CR103" i="2"/>
  <c r="CP103" i="2"/>
  <c r="CQ167" i="2"/>
  <c r="CO167" i="2"/>
  <c r="CQ200" i="2"/>
  <c r="CR296" i="2"/>
  <c r="CP296" i="2"/>
  <c r="CP131" i="2"/>
  <c r="CR131" i="2"/>
  <c r="CQ143" i="2"/>
  <c r="CO143" i="2"/>
  <c r="CR160" i="2"/>
  <c r="CP160" i="2"/>
  <c r="CK165" i="2"/>
  <c r="CO165" i="2"/>
  <c r="CQ165" i="2"/>
  <c r="CO187" i="2"/>
  <c r="CQ187" i="2"/>
  <c r="CQ201" i="2"/>
  <c r="CO201" i="2"/>
  <c r="CQ217" i="2"/>
  <c r="CO217" i="2"/>
  <c r="CO12" i="2"/>
  <c r="CQ12" i="2"/>
  <c r="CR25" i="2"/>
  <c r="CP25" i="2"/>
  <c r="CS25" i="2" s="1"/>
  <c r="CQ38" i="2"/>
  <c r="CO38" i="2"/>
  <c r="CF41" i="2"/>
  <c r="CR42" i="2"/>
  <c r="CP42" i="2"/>
  <c r="CQ46" i="2"/>
  <c r="CO46" i="2"/>
  <c r="CR50" i="2"/>
  <c r="CP50" i="2"/>
  <c r="CP54" i="2"/>
  <c r="CR54" i="2"/>
  <c r="CP56" i="2"/>
  <c r="CR56" i="2"/>
  <c r="CP59" i="2"/>
  <c r="CR59" i="2"/>
  <c r="CR62" i="2"/>
  <c r="CP62" i="2"/>
  <c r="CP65" i="2"/>
  <c r="CR65" i="2"/>
  <c r="CK75" i="2"/>
  <c r="CQ75" i="2"/>
  <c r="CO75" i="2"/>
  <c r="CO106" i="2"/>
  <c r="CQ106" i="2"/>
  <c r="CP113" i="2"/>
  <c r="CR113" i="2"/>
  <c r="CL116" i="2"/>
  <c r="CP116" i="2"/>
  <c r="CR116" i="2"/>
  <c r="CL120" i="2"/>
  <c r="CP120" i="2"/>
  <c r="CR120" i="2"/>
  <c r="CP129" i="2"/>
  <c r="CR129" i="2"/>
  <c r="CR136" i="2"/>
  <c r="CP136" i="2"/>
  <c r="CQ141" i="2"/>
  <c r="CO141" i="2"/>
  <c r="CP143" i="2"/>
  <c r="CR143" i="2"/>
  <c r="CR151" i="2"/>
  <c r="CP151" i="2"/>
  <c r="CP156" i="2"/>
  <c r="CR156" i="2"/>
  <c r="CL165" i="2"/>
  <c r="CP165" i="2"/>
  <c r="CR165" i="2"/>
  <c r="CO180" i="2"/>
  <c r="CQ180" i="2"/>
  <c r="CP187" i="2"/>
  <c r="CR187" i="2"/>
  <c r="CL190" i="2"/>
  <c r="CP190" i="2"/>
  <c r="CR190" i="2"/>
  <c r="CL195" i="2"/>
  <c r="CR195" i="2"/>
  <c r="CP195" i="2"/>
  <c r="CR201" i="2"/>
  <c r="CP201" i="2"/>
  <c r="CL218" i="2"/>
  <c r="CR218" i="2"/>
  <c r="CP218" i="2"/>
  <c r="CO239" i="2"/>
  <c r="CQ239" i="2"/>
  <c r="CK274" i="2"/>
  <c r="CO274" i="2"/>
  <c r="CQ274" i="2"/>
  <c r="CP309" i="2"/>
  <c r="CR309" i="2"/>
  <c r="CQ318" i="2"/>
  <c r="CO318" i="2"/>
  <c r="CO333" i="2"/>
  <c r="CQ333" i="2"/>
  <c r="CO337" i="2"/>
  <c r="CQ337" i="2"/>
  <c r="CO352" i="2"/>
  <c r="CQ352" i="2"/>
  <c r="CP372" i="2"/>
  <c r="CR372" i="2"/>
  <c r="CO394" i="2"/>
  <c r="CQ394" i="2"/>
  <c r="CL396" i="2"/>
  <c r="CP396" i="2"/>
  <c r="CR396" i="2"/>
  <c r="CO399" i="2"/>
  <c r="CQ399" i="2"/>
  <c r="CQ401" i="2"/>
  <c r="CO401" i="2"/>
  <c r="CL402" i="2"/>
  <c r="CP402" i="2"/>
  <c r="CR402" i="2"/>
  <c r="CK440" i="2"/>
  <c r="CO440" i="2"/>
  <c r="CQ440" i="2"/>
  <c r="CR451" i="2"/>
  <c r="CQ455" i="2"/>
  <c r="CO455" i="2"/>
  <c r="CQ468" i="2"/>
  <c r="CO468" i="2"/>
  <c r="CQ473" i="2"/>
  <c r="CO473" i="2"/>
  <c r="CQ483" i="2"/>
  <c r="CO483" i="2"/>
  <c r="CP484" i="2"/>
  <c r="CR484" i="2"/>
  <c r="CR488" i="2"/>
  <c r="CP488" i="2"/>
  <c r="CP492" i="2"/>
  <c r="CR492" i="2"/>
  <c r="CQ502" i="2"/>
  <c r="CO502" i="2"/>
  <c r="CP507" i="2"/>
  <c r="CR507" i="2"/>
  <c r="CO509" i="2"/>
  <c r="CQ509" i="2"/>
  <c r="CP518" i="2"/>
  <c r="CR518" i="2"/>
  <c r="CO534" i="2"/>
  <c r="CQ534" i="2"/>
  <c r="CP542" i="2"/>
  <c r="CR542" i="2"/>
  <c r="CQ544" i="2"/>
  <c r="CO544" i="2"/>
  <c r="CQ552" i="2"/>
  <c r="CO552" i="2"/>
  <c r="CL568" i="2"/>
  <c r="CP568" i="2"/>
  <c r="CR568" i="2"/>
  <c r="CP571" i="2"/>
  <c r="CR571" i="2"/>
  <c r="CP576" i="2"/>
  <c r="CR576" i="2"/>
  <c r="CR11" i="2"/>
  <c r="CP11" i="2"/>
  <c r="CR74" i="2"/>
  <c r="CP74" i="2"/>
  <c r="CK120" i="2"/>
  <c r="CQ120" i="2"/>
  <c r="CO120" i="2"/>
  <c r="CO136" i="2"/>
  <c r="CQ136" i="2"/>
  <c r="CO151" i="2"/>
  <c r="CQ151" i="2"/>
  <c r="CQ156" i="2"/>
  <c r="CO156" i="2"/>
  <c r="CP182" i="2"/>
  <c r="CR182" i="2"/>
  <c r="CL232" i="2"/>
  <c r="CP232" i="2"/>
  <c r="CR232" i="2"/>
  <c r="CL260" i="2"/>
  <c r="CP260" i="2"/>
  <c r="CR260" i="2"/>
  <c r="CR12" i="2"/>
  <c r="CP12" i="2"/>
  <c r="CP38" i="2"/>
  <c r="CR38" i="2"/>
  <c r="CP46" i="2"/>
  <c r="CR46" i="2"/>
  <c r="CL75" i="2"/>
  <c r="CP75" i="2"/>
  <c r="CR75" i="2"/>
  <c r="CK78" i="2"/>
  <c r="CQ78" i="2"/>
  <c r="CO78" i="2"/>
  <c r="CP99" i="2"/>
  <c r="CR99" i="2"/>
  <c r="CQ104" i="2"/>
  <c r="CO104" i="2"/>
  <c r="CR106" i="2"/>
  <c r="CP106" i="2"/>
  <c r="CQ111" i="2"/>
  <c r="CO111" i="2"/>
  <c r="CQ126" i="2"/>
  <c r="CO126" i="2"/>
  <c r="CP141" i="2"/>
  <c r="CR141" i="2"/>
  <c r="CQ149" i="2"/>
  <c r="CO149" i="2"/>
  <c r="CQ170" i="2"/>
  <c r="CO170" i="2"/>
  <c r="CK173" i="2"/>
  <c r="CQ173" i="2"/>
  <c r="CO173" i="2"/>
  <c r="CK177" i="2"/>
  <c r="CO177" i="2"/>
  <c r="CQ177" i="2"/>
  <c r="CP180" i="2"/>
  <c r="CR180" i="2"/>
  <c r="CQ185" i="2"/>
  <c r="CO185" i="2"/>
  <c r="CO202" i="2"/>
  <c r="CQ202" i="2"/>
  <c r="CK233" i="2"/>
  <c r="CO233" i="2"/>
  <c r="CQ233" i="2"/>
  <c r="CQ240" i="2"/>
  <c r="CO240" i="2"/>
  <c r="CL274" i="2"/>
  <c r="CR274" i="2"/>
  <c r="CP274" i="2"/>
  <c r="CQ302" i="2"/>
  <c r="CO302" i="2"/>
  <c r="CO313" i="2"/>
  <c r="CQ313" i="2"/>
  <c r="CP318" i="2"/>
  <c r="CR318" i="2"/>
  <c r="CP333" i="2"/>
  <c r="CR333" i="2"/>
  <c r="CP337" i="2"/>
  <c r="CR337" i="2"/>
  <c r="CQ339" i="2"/>
  <c r="CO339" i="2"/>
  <c r="CQ343" i="2"/>
  <c r="CO343" i="2"/>
  <c r="CP352" i="2"/>
  <c r="CR352" i="2"/>
  <c r="CO361" i="2"/>
  <c r="CQ361" i="2"/>
  <c r="CQ365" i="2"/>
  <c r="CO365" i="2"/>
  <c r="CP394" i="2"/>
  <c r="CR394" i="2"/>
  <c r="CR399" i="2"/>
  <c r="CP399" i="2"/>
  <c r="CP401" i="2"/>
  <c r="CR401" i="2"/>
  <c r="CL440" i="2"/>
  <c r="CR440" i="2"/>
  <c r="CP440" i="2"/>
  <c r="CQ444" i="2"/>
  <c r="CO444" i="2"/>
  <c r="CR455" i="2"/>
  <c r="CP455" i="2"/>
  <c r="CP468" i="2"/>
  <c r="CR468" i="2"/>
  <c r="CR473" i="2"/>
  <c r="CQ474" i="2"/>
  <c r="CO474" i="2"/>
  <c r="CP483" i="2"/>
  <c r="CR483" i="2"/>
  <c r="CQ498" i="2"/>
  <c r="CO498" i="2"/>
  <c r="CP502" i="2"/>
  <c r="CR502" i="2"/>
  <c r="CR509" i="2"/>
  <c r="CP509" i="2"/>
  <c r="CQ520" i="2"/>
  <c r="CO520" i="2"/>
  <c r="CO530" i="2"/>
  <c r="CQ530" i="2"/>
  <c r="CP534" i="2"/>
  <c r="CR534" i="2"/>
  <c r="CO539" i="2"/>
  <c r="CQ539" i="2"/>
  <c r="CP544" i="2"/>
  <c r="CR544" i="2"/>
  <c r="CP552" i="2"/>
  <c r="CR552" i="2"/>
  <c r="CL78" i="2"/>
  <c r="CP78" i="2"/>
  <c r="CR78" i="2"/>
  <c r="CQ90" i="2"/>
  <c r="CO90" i="2"/>
  <c r="CR91" i="2"/>
  <c r="CP91" i="2"/>
  <c r="CR104" i="2"/>
  <c r="CP104" i="2"/>
  <c r="CO109" i="2"/>
  <c r="CQ109" i="2"/>
  <c r="CP111" i="2"/>
  <c r="CR111" i="2"/>
  <c r="CP126" i="2"/>
  <c r="CR126" i="2"/>
  <c r="CQ147" i="2"/>
  <c r="CO147" i="2"/>
  <c r="CR149" i="2"/>
  <c r="CP149" i="2"/>
  <c r="CO163" i="2"/>
  <c r="CQ163" i="2"/>
  <c r="CP170" i="2"/>
  <c r="CR170" i="2"/>
  <c r="CL173" i="2"/>
  <c r="CP173" i="2"/>
  <c r="CR173" i="2"/>
  <c r="CL177" i="2"/>
  <c r="CP177" i="2"/>
  <c r="CR177" i="2"/>
  <c r="CK183" i="2"/>
  <c r="CO183" i="2"/>
  <c r="CQ183" i="2"/>
  <c r="CP185" i="2"/>
  <c r="CR185" i="2"/>
  <c r="CO203" i="2"/>
  <c r="CQ203" i="2"/>
  <c r="CL233" i="2"/>
  <c r="CR233" i="2"/>
  <c r="CP233" i="2"/>
  <c r="CQ241" i="2"/>
  <c r="CO253" i="2"/>
  <c r="CQ253" i="2"/>
  <c r="CP302" i="2"/>
  <c r="CR302" i="2"/>
  <c r="CR313" i="2"/>
  <c r="CP313" i="2"/>
  <c r="CP339" i="2"/>
  <c r="CR339" i="2"/>
  <c r="CR343" i="2"/>
  <c r="CP343" i="2"/>
  <c r="CP361" i="2"/>
  <c r="CR361" i="2"/>
  <c r="CP365" i="2"/>
  <c r="CR365" i="2"/>
  <c r="CO379" i="2"/>
  <c r="CQ379" i="2"/>
  <c r="CQ382" i="2"/>
  <c r="CO382" i="2"/>
  <c r="CO386" i="2"/>
  <c r="CQ386" i="2"/>
  <c r="CO389" i="2"/>
  <c r="CQ389" i="2"/>
  <c r="CP444" i="2"/>
  <c r="CR444" i="2"/>
  <c r="CQ459" i="2"/>
  <c r="CO459" i="2"/>
  <c r="CR474" i="2"/>
  <c r="CO478" i="2"/>
  <c r="CQ478" i="2"/>
  <c r="CO485" i="2"/>
  <c r="CQ485" i="2"/>
  <c r="CQ489" i="2"/>
  <c r="CO489" i="2"/>
  <c r="CO493" i="2"/>
  <c r="CQ493" i="2"/>
  <c r="CR498" i="2"/>
  <c r="CP498" i="2"/>
  <c r="CO506" i="2"/>
  <c r="CQ506" i="2"/>
  <c r="CO512" i="2"/>
  <c r="CQ512" i="2"/>
  <c r="CP520" i="2"/>
  <c r="CR520" i="2"/>
  <c r="CQ526" i="2"/>
  <c r="CO526" i="2"/>
  <c r="CP530" i="2"/>
  <c r="CR530" i="2"/>
  <c r="CP539" i="2"/>
  <c r="CR539" i="2"/>
  <c r="CO570" i="2"/>
  <c r="CQ570" i="2"/>
  <c r="CK108" i="2"/>
  <c r="CQ108" i="2"/>
  <c r="CO108" i="2"/>
  <c r="CO172" i="2"/>
  <c r="CQ172" i="2"/>
  <c r="CE41" i="2"/>
  <c r="CO42" i="2"/>
  <c r="CQ42" i="2"/>
  <c r="CO54" i="2"/>
  <c r="CQ54" i="2"/>
  <c r="CQ65" i="2"/>
  <c r="CO65" i="2"/>
  <c r="CE33" i="2"/>
  <c r="CQ34" i="2"/>
  <c r="CO34" i="2"/>
  <c r="CQ86" i="2"/>
  <c r="CO86" i="2"/>
  <c r="CR88" i="2"/>
  <c r="CP88" i="2"/>
  <c r="CP90" i="2"/>
  <c r="CR90" i="2"/>
  <c r="CK101" i="2"/>
  <c r="CQ101" i="2"/>
  <c r="CO101" i="2"/>
  <c r="CR109" i="2"/>
  <c r="CP109" i="2"/>
  <c r="CK114" i="2"/>
  <c r="CQ114" i="2"/>
  <c r="CO114" i="2"/>
  <c r="CQ117" i="2"/>
  <c r="CO117" i="2"/>
  <c r="CO124" i="2"/>
  <c r="CQ124" i="2"/>
  <c r="CQ132" i="2"/>
  <c r="CO132" i="2"/>
  <c r="CQ137" i="2"/>
  <c r="CO137" i="2"/>
  <c r="CP147" i="2"/>
  <c r="CR147" i="2"/>
  <c r="CQ153" i="2"/>
  <c r="CO153" i="2"/>
  <c r="CQ161" i="2"/>
  <c r="CO161" i="2"/>
  <c r="CR163" i="2"/>
  <c r="CP163" i="2"/>
  <c r="CQ168" i="2"/>
  <c r="CO168" i="2"/>
  <c r="CL183" i="2"/>
  <c r="CR183" i="2"/>
  <c r="CP183" i="2"/>
  <c r="CK188" i="2"/>
  <c r="CQ188" i="2"/>
  <c r="CO188" i="2"/>
  <c r="CO191" i="2"/>
  <c r="CQ191" i="2"/>
  <c r="CL204" i="2"/>
  <c r="CP204" i="2"/>
  <c r="CR204" i="2"/>
  <c r="CO211" i="2"/>
  <c r="CQ211" i="2"/>
  <c r="CQ242" i="2"/>
  <c r="CQ254" i="2"/>
  <c r="CO254" i="2"/>
  <c r="CQ307" i="2"/>
  <c r="CO307" i="2"/>
  <c r="CQ373" i="2"/>
  <c r="CO373" i="2"/>
  <c r="CR379" i="2"/>
  <c r="CP379" i="2"/>
  <c r="CP382" i="2"/>
  <c r="CR382" i="2"/>
  <c r="CP386" i="2"/>
  <c r="CR386" i="2"/>
  <c r="CR389" i="2"/>
  <c r="CP389" i="2"/>
  <c r="CQ456" i="2"/>
  <c r="CO456" i="2"/>
  <c r="CP459" i="2"/>
  <c r="CR459" i="2"/>
  <c r="CQ469" i="2"/>
  <c r="CO469" i="2"/>
  <c r="CR478" i="2"/>
  <c r="CP478" i="2"/>
  <c r="CR485" i="2"/>
  <c r="CP485" i="2"/>
  <c r="CR489" i="2"/>
  <c r="CP489" i="2"/>
  <c r="CP493" i="2"/>
  <c r="CR493" i="2"/>
  <c r="CO496" i="2"/>
  <c r="CQ496" i="2"/>
  <c r="CR506" i="2"/>
  <c r="CP506" i="2"/>
  <c r="CO510" i="2"/>
  <c r="CQ510" i="2"/>
  <c r="CR512" i="2"/>
  <c r="CP512" i="2"/>
  <c r="CO515" i="2"/>
  <c r="CQ515" i="2"/>
  <c r="CR526" i="2"/>
  <c r="CP526" i="2"/>
  <c r="CQ535" i="2"/>
  <c r="CO535" i="2"/>
  <c r="CQ565" i="2"/>
  <c r="CO565" i="2"/>
  <c r="CQ567" i="2"/>
  <c r="CO567" i="2"/>
  <c r="CP570" i="2"/>
  <c r="CR570" i="2"/>
  <c r="CK577" i="2"/>
  <c r="CO577" i="2"/>
  <c r="CQ577" i="2"/>
  <c r="CP125" i="2"/>
  <c r="CR125" i="2"/>
  <c r="CK223" i="2"/>
  <c r="CO223" i="2"/>
  <c r="CQ223" i="2"/>
  <c r="CO50" i="2"/>
  <c r="CQ50" i="2"/>
  <c r="CQ62" i="2"/>
  <c r="CO62" i="2"/>
  <c r="CQ113" i="2"/>
  <c r="CO113" i="2"/>
  <c r="CO73" i="2"/>
  <c r="CQ73" i="2"/>
  <c r="CQ13" i="2"/>
  <c r="CO13" i="2"/>
  <c r="CO17" i="2"/>
  <c r="CQ17" i="2"/>
  <c r="CF33" i="2"/>
  <c r="CR34" i="2"/>
  <c r="CP34" i="2"/>
  <c r="CO48" i="2"/>
  <c r="CQ48" i="2"/>
  <c r="CQ63" i="2"/>
  <c r="CO63" i="2"/>
  <c r="CQ66" i="2"/>
  <c r="CO66" i="2"/>
  <c r="CQ69" i="2"/>
  <c r="CO69" i="2"/>
  <c r="CR73" i="2"/>
  <c r="CP73" i="2"/>
  <c r="CQ84" i="2"/>
  <c r="CO84" i="2"/>
  <c r="CP86" i="2"/>
  <c r="CR86" i="2"/>
  <c r="CP96" i="2"/>
  <c r="CR96" i="2"/>
  <c r="CP98" i="2"/>
  <c r="CR98" i="2"/>
  <c r="CL101" i="2"/>
  <c r="CP101" i="2"/>
  <c r="CR101" i="2"/>
  <c r="CL114" i="2"/>
  <c r="CP114" i="2"/>
  <c r="CR114" i="2"/>
  <c r="CP117" i="2"/>
  <c r="CR117" i="2"/>
  <c r="CQ122" i="2"/>
  <c r="CO122" i="2"/>
  <c r="CR124" i="2"/>
  <c r="CP124" i="2"/>
  <c r="CP132" i="2"/>
  <c r="CR132" i="2"/>
  <c r="CP137" i="2"/>
  <c r="CR137" i="2"/>
  <c r="CQ144" i="2"/>
  <c r="CO144" i="2"/>
  <c r="CP153" i="2"/>
  <c r="CR153" i="2"/>
  <c r="CP161" i="2"/>
  <c r="CR161" i="2"/>
  <c r="CO166" i="2"/>
  <c r="CQ166" i="2"/>
  <c r="CP168" i="2"/>
  <c r="CR168" i="2"/>
  <c r="CL188" i="2"/>
  <c r="CP188" i="2"/>
  <c r="CR188" i="2"/>
  <c r="CP191" i="2"/>
  <c r="CR191" i="2"/>
  <c r="CQ212" i="2"/>
  <c r="CO212" i="2"/>
  <c r="CO220" i="2"/>
  <c r="CQ220" i="2"/>
  <c r="CO225" i="2"/>
  <c r="CQ225" i="2"/>
  <c r="CR248" i="2"/>
  <c r="CQ255" i="2"/>
  <c r="CO267" i="2"/>
  <c r="CQ267" i="2"/>
  <c r="CO282" i="2"/>
  <c r="CQ282" i="2"/>
  <c r="CQ284" i="2"/>
  <c r="CO284" i="2"/>
  <c r="CQ286" i="2"/>
  <c r="CO286" i="2"/>
  <c r="CO288" i="2"/>
  <c r="CQ288" i="2"/>
  <c r="CR307" i="2"/>
  <c r="CP307" i="2"/>
  <c r="CO312" i="2"/>
  <c r="CQ312" i="2"/>
  <c r="CQ326" i="2"/>
  <c r="CO326" i="2"/>
  <c r="CO340" i="2"/>
  <c r="CQ340" i="2"/>
  <c r="CQ344" i="2"/>
  <c r="CO344" i="2"/>
  <c r="CO362" i="2"/>
  <c r="CQ362" i="2"/>
  <c r="CP373" i="2"/>
  <c r="CR373" i="2"/>
  <c r="CQ416" i="2"/>
  <c r="CO416" i="2"/>
  <c r="CO445" i="2"/>
  <c r="CQ445" i="2"/>
  <c r="CP456" i="2"/>
  <c r="CR456" i="2"/>
  <c r="CR469" i="2"/>
  <c r="CP469" i="2"/>
  <c r="CR496" i="2"/>
  <c r="CP496" i="2"/>
  <c r="CQ505" i="2"/>
  <c r="CO505" i="2"/>
  <c r="CR510" i="2"/>
  <c r="CP510" i="2"/>
  <c r="CR515" i="2"/>
  <c r="CP515" i="2"/>
  <c r="CO531" i="2"/>
  <c r="CQ531" i="2"/>
  <c r="CR535" i="2"/>
  <c r="CP535" i="2"/>
  <c r="CQ540" i="2"/>
  <c r="CO540" i="2"/>
  <c r="CO563" i="2"/>
  <c r="CQ563" i="2"/>
  <c r="CL577" i="2"/>
  <c r="CP577" i="2"/>
  <c r="CR577" i="2"/>
  <c r="CO70" i="2"/>
  <c r="CQ70" i="2"/>
  <c r="CL209" i="2"/>
  <c r="CP209" i="2"/>
  <c r="CR209" i="2"/>
  <c r="CO258" i="2"/>
  <c r="CQ258" i="2"/>
  <c r="CQ129" i="2"/>
  <c r="CO129" i="2"/>
  <c r="CR13" i="2"/>
  <c r="CP13" i="2"/>
  <c r="CO29" i="2"/>
  <c r="CQ29" i="2"/>
  <c r="CO36" i="2"/>
  <c r="CQ36" i="2"/>
  <c r="CR48" i="2"/>
  <c r="CP48" i="2"/>
  <c r="CQ57" i="2"/>
  <c r="CO57" i="2"/>
  <c r="CP63" i="2"/>
  <c r="CR63" i="2"/>
  <c r="CP66" i="2"/>
  <c r="CR66" i="2"/>
  <c r="CP69" i="2"/>
  <c r="CR69" i="2"/>
  <c r="CK82" i="2"/>
  <c r="CO82" i="2"/>
  <c r="CQ82" i="2"/>
  <c r="CP84" i="2"/>
  <c r="CR84" i="2"/>
  <c r="CR94" i="2"/>
  <c r="CP94" i="2"/>
  <c r="CQ107" i="2"/>
  <c r="CO107" i="2"/>
  <c r="CR122" i="2"/>
  <c r="CP122" i="2"/>
  <c r="CO130" i="2"/>
  <c r="CQ130" i="2"/>
  <c r="CO142" i="2"/>
  <c r="CQ142" i="2"/>
  <c r="CP144" i="2"/>
  <c r="CR144" i="2"/>
  <c r="CK158" i="2"/>
  <c r="CQ158" i="2"/>
  <c r="CO158" i="2"/>
  <c r="CR166" i="2"/>
  <c r="CP166" i="2"/>
  <c r="CK171" i="2"/>
  <c r="CO171" i="2"/>
  <c r="CQ171" i="2"/>
  <c r="CO174" i="2"/>
  <c r="CQ174" i="2"/>
  <c r="CO181" i="2"/>
  <c r="CQ181" i="2"/>
  <c r="CQ206" i="2"/>
  <c r="CQ213" i="2"/>
  <c r="CR220" i="2"/>
  <c r="CP220" i="2"/>
  <c r="CQ226" i="2"/>
  <c r="CO226" i="2"/>
  <c r="CK237" i="2"/>
  <c r="CO237" i="2"/>
  <c r="CQ237" i="2"/>
  <c r="CO243" i="2"/>
  <c r="CQ243" i="2"/>
  <c r="CR249" i="2"/>
  <c r="CQ256" i="2"/>
  <c r="CO268" i="2"/>
  <c r="CQ268" i="2"/>
  <c r="CP282" i="2"/>
  <c r="CR282" i="2"/>
  <c r="CP284" i="2"/>
  <c r="CR284" i="2"/>
  <c r="CP286" i="2"/>
  <c r="CR286" i="2"/>
  <c r="CP288" i="2"/>
  <c r="CR288" i="2"/>
  <c r="CO291" i="2"/>
  <c r="CQ291" i="2"/>
  <c r="CO306" i="2"/>
  <c r="CQ306" i="2"/>
  <c r="CP312" i="2"/>
  <c r="CR312" i="2"/>
  <c r="CQ316" i="2"/>
  <c r="CO316" i="2"/>
  <c r="CP326" i="2"/>
  <c r="CR326" i="2"/>
  <c r="CR340" i="2"/>
  <c r="CP340" i="2"/>
  <c r="CP344" i="2"/>
  <c r="CR344" i="2"/>
  <c r="CQ349" i="2"/>
  <c r="CO349" i="2"/>
  <c r="CP362" i="2"/>
  <c r="CR362" i="2"/>
  <c r="CQ367" i="2"/>
  <c r="CO367" i="2"/>
  <c r="CQ368" i="2"/>
  <c r="CO368" i="2"/>
  <c r="CP416" i="2"/>
  <c r="CR416" i="2"/>
  <c r="CP445" i="2"/>
  <c r="CR445" i="2"/>
  <c r="CO464" i="2"/>
  <c r="CQ464" i="2"/>
  <c r="CQ479" i="2"/>
  <c r="CO479" i="2"/>
  <c r="CQ486" i="2"/>
  <c r="CO486" i="2"/>
  <c r="CO490" i="2"/>
  <c r="CQ490" i="2"/>
  <c r="CO494" i="2"/>
  <c r="CQ494" i="2"/>
  <c r="CO499" i="2"/>
  <c r="CQ499" i="2"/>
  <c r="CP505" i="2"/>
  <c r="CR505" i="2"/>
  <c r="CO513" i="2"/>
  <c r="CQ513" i="2"/>
  <c r="CO527" i="2"/>
  <c r="CQ527" i="2"/>
  <c r="CP531" i="2"/>
  <c r="CR531" i="2"/>
  <c r="CP540" i="2"/>
  <c r="CR540" i="2"/>
  <c r="CK545" i="2"/>
  <c r="CO545" i="2"/>
  <c r="CQ545" i="2"/>
  <c r="CP563" i="2"/>
  <c r="CR563" i="2"/>
  <c r="CO574" i="2"/>
  <c r="CQ574" i="2"/>
  <c r="CO31" i="2"/>
  <c r="CQ31" i="2"/>
  <c r="CO272" i="2"/>
  <c r="CQ272" i="2"/>
  <c r="CP72" i="2"/>
  <c r="CR72" i="2"/>
  <c r="CR85" i="2"/>
  <c r="CP85" i="2"/>
  <c r="CK190" i="2"/>
  <c r="CQ190" i="2"/>
  <c r="CO190" i="2"/>
  <c r="CP17" i="2"/>
  <c r="CR17" i="2"/>
  <c r="CR36" i="2"/>
  <c r="CP36" i="2"/>
  <c r="CO52" i="2"/>
  <c r="CQ52" i="2"/>
  <c r="CQ77" i="2"/>
  <c r="CO77" i="2"/>
  <c r="CL82" i="2"/>
  <c r="CR82" i="2"/>
  <c r="CP82" i="2"/>
  <c r="CQ92" i="2"/>
  <c r="CO92" i="2"/>
  <c r="CP93" i="2"/>
  <c r="CR93" i="2"/>
  <c r="CR107" i="2"/>
  <c r="CP107" i="2"/>
  <c r="CO112" i="2"/>
  <c r="CQ112" i="2"/>
  <c r="CQ128" i="2"/>
  <c r="CO128" i="2"/>
  <c r="CR130" i="2"/>
  <c r="CP130" i="2"/>
  <c r="CR142" i="2"/>
  <c r="CP142" i="2"/>
  <c r="CQ150" i="2"/>
  <c r="CO150" i="2"/>
  <c r="CL158" i="2"/>
  <c r="CP158" i="2"/>
  <c r="CR158" i="2"/>
  <c r="CL171" i="2"/>
  <c r="CP171" i="2"/>
  <c r="CR171" i="2"/>
  <c r="CP174" i="2"/>
  <c r="CR174" i="2"/>
  <c r="CQ179" i="2"/>
  <c r="CO179" i="2"/>
  <c r="CR181" i="2"/>
  <c r="CP181" i="2"/>
  <c r="CQ186" i="2"/>
  <c r="CO186" i="2"/>
  <c r="CO197" i="2"/>
  <c r="CQ197" i="2"/>
  <c r="CP207" i="2"/>
  <c r="CR207" i="2"/>
  <c r="CQ214" i="2"/>
  <c r="CQ227" i="2"/>
  <c r="CL237" i="2"/>
  <c r="CP237" i="2"/>
  <c r="CR237" i="2"/>
  <c r="CP243" i="2"/>
  <c r="CR243" i="2"/>
  <c r="CP262" i="2"/>
  <c r="CR262" i="2"/>
  <c r="CQ269" i="2"/>
  <c r="CP291" i="2"/>
  <c r="CR291" i="2"/>
  <c r="CO300" i="2"/>
  <c r="CQ300" i="2"/>
  <c r="CP306" i="2"/>
  <c r="CR306" i="2"/>
  <c r="CP316" i="2"/>
  <c r="CR316" i="2"/>
  <c r="CO323" i="2"/>
  <c r="CQ323" i="2"/>
  <c r="CP349" i="2"/>
  <c r="CR349" i="2"/>
  <c r="CP367" i="2"/>
  <c r="CR367" i="2"/>
  <c r="CR368" i="2"/>
  <c r="CP368" i="2"/>
  <c r="CO375" i="2"/>
  <c r="CQ375" i="2"/>
  <c r="CQ380" i="2"/>
  <c r="CO380" i="2"/>
  <c r="CO387" i="2"/>
  <c r="CQ387" i="2"/>
  <c r="CK398" i="2"/>
  <c r="CO398" i="2"/>
  <c r="CQ398" i="2"/>
  <c r="CO400" i="2"/>
  <c r="CQ400" i="2"/>
  <c r="CQ457" i="2"/>
  <c r="CO457" i="2"/>
  <c r="CO461" i="2"/>
  <c r="CQ461" i="2"/>
  <c r="CR464" i="2"/>
  <c r="CP464" i="2"/>
  <c r="CO470" i="2"/>
  <c r="CQ470" i="2"/>
  <c r="CO475" i="2"/>
  <c r="CQ475" i="2"/>
  <c r="CR479" i="2"/>
  <c r="CP479" i="2"/>
  <c r="CP486" i="2"/>
  <c r="CR486" i="2"/>
  <c r="CR490" i="2"/>
  <c r="CP490" i="2"/>
  <c r="CR494" i="2"/>
  <c r="CP494" i="2"/>
  <c r="CR499" i="2"/>
  <c r="CP499" i="2"/>
  <c r="CR513" i="2"/>
  <c r="CP513" i="2"/>
  <c r="CK521" i="2"/>
  <c r="CO521" i="2"/>
  <c r="CQ521" i="2"/>
  <c r="CP527" i="2"/>
  <c r="CR527" i="2"/>
  <c r="CL545" i="2"/>
  <c r="CP545" i="2"/>
  <c r="CR545" i="2"/>
  <c r="CO560" i="2"/>
  <c r="CQ560" i="2"/>
  <c r="CP574" i="2"/>
  <c r="CR574" i="2"/>
  <c r="CQ578" i="2"/>
  <c r="CO578" i="2"/>
  <c r="CK116" i="2"/>
  <c r="CQ116" i="2"/>
  <c r="CO116" i="2"/>
  <c r="CK195" i="2"/>
  <c r="CO195" i="2"/>
  <c r="CQ195" i="2"/>
  <c r="CE18" i="2"/>
  <c r="CQ19" i="2"/>
  <c r="CO19" i="2"/>
  <c r="CQ40" i="2"/>
  <c r="CO40" i="2"/>
  <c r="CP52" i="2"/>
  <c r="CR52" i="2"/>
  <c r="CP77" i="2"/>
  <c r="CR77" i="2"/>
  <c r="CP92" i="2"/>
  <c r="CR92" i="2"/>
  <c r="CQ105" i="2"/>
  <c r="CO105" i="2"/>
  <c r="CQ110" i="2"/>
  <c r="CO110" i="2"/>
  <c r="CR112" i="2"/>
  <c r="CP112" i="2"/>
  <c r="CO115" i="2"/>
  <c r="CQ115" i="2"/>
  <c r="CO118" i="2"/>
  <c r="CQ118" i="2"/>
  <c r="CP128" i="2"/>
  <c r="CR128" i="2"/>
  <c r="CQ134" i="2"/>
  <c r="CO134" i="2"/>
  <c r="CK139" i="2"/>
  <c r="CO139" i="2"/>
  <c r="CQ139" i="2"/>
  <c r="CO148" i="2"/>
  <c r="CQ148" i="2"/>
  <c r="CP150" i="2"/>
  <c r="CR150" i="2"/>
  <c r="CQ155" i="2"/>
  <c r="CO155" i="2"/>
  <c r="CQ164" i="2"/>
  <c r="CO164" i="2"/>
  <c r="CP179" i="2"/>
  <c r="CR179" i="2"/>
  <c r="CO184" i="2"/>
  <c r="CQ184" i="2"/>
  <c r="CP186" i="2"/>
  <c r="CR186" i="2"/>
  <c r="CO189" i="2"/>
  <c r="CQ189" i="2"/>
  <c r="CQ192" i="2"/>
  <c r="CO192" i="2"/>
  <c r="CQ198" i="2"/>
  <c r="CO198" i="2"/>
  <c r="CP221" i="2"/>
  <c r="CR221" i="2"/>
  <c r="CQ228" i="2"/>
  <c r="CQ244" i="2"/>
  <c r="CO244" i="2"/>
  <c r="CK251" i="2"/>
  <c r="CO251" i="2"/>
  <c r="CQ251" i="2"/>
  <c r="CQ257" i="2"/>
  <c r="CO257" i="2"/>
  <c r="CQ263" i="2"/>
  <c r="CQ270" i="2"/>
  <c r="CQ305" i="2"/>
  <c r="CO305" i="2"/>
  <c r="CR323" i="2"/>
  <c r="CP323" i="2"/>
  <c r="CQ341" i="2"/>
  <c r="CO341" i="2"/>
  <c r="CQ345" i="2"/>
  <c r="CO345" i="2"/>
  <c r="CO355" i="2"/>
  <c r="CQ355" i="2"/>
  <c r="CO359" i="2"/>
  <c r="CQ359" i="2"/>
  <c r="CQ363" i="2"/>
  <c r="CO363" i="2"/>
  <c r="CQ371" i="2"/>
  <c r="CO371" i="2"/>
  <c r="CP375" i="2"/>
  <c r="CR375" i="2"/>
  <c r="CP380" i="2"/>
  <c r="CR380" i="2"/>
  <c r="CR387" i="2"/>
  <c r="CP387" i="2"/>
  <c r="CL398" i="2"/>
  <c r="CP398" i="2"/>
  <c r="CR398" i="2"/>
  <c r="CR400" i="2"/>
  <c r="CP400" i="2"/>
  <c r="CQ446" i="2"/>
  <c r="CO446" i="2"/>
  <c r="CP457" i="2"/>
  <c r="CR457" i="2"/>
  <c r="CR461" i="2"/>
  <c r="CP461" i="2"/>
  <c r="CR470" i="2"/>
  <c r="CP470" i="2"/>
  <c r="CP475" i="2"/>
  <c r="CR475" i="2"/>
  <c r="CO504" i="2"/>
  <c r="CQ504" i="2"/>
  <c r="CL521" i="2"/>
  <c r="CP521" i="2"/>
  <c r="CR521" i="2"/>
  <c r="CO537" i="2"/>
  <c r="CQ537" i="2"/>
  <c r="CP560" i="2"/>
  <c r="CR560" i="2"/>
  <c r="CR578" i="2"/>
  <c r="CP578" i="2"/>
  <c r="CQ16" i="2"/>
  <c r="CO16" i="2"/>
  <c r="CR215" i="2"/>
  <c r="CP215" i="2"/>
  <c r="CQ59" i="2"/>
  <c r="CO59" i="2"/>
  <c r="CO14" i="2"/>
  <c r="CQ14" i="2"/>
  <c r="CF18" i="2"/>
  <c r="CR19" i="2"/>
  <c r="CP19" i="2"/>
  <c r="CP40" i="2"/>
  <c r="CR40" i="2"/>
  <c r="CQ74" i="2"/>
  <c r="CO74" i="2"/>
  <c r="CO103" i="2"/>
  <c r="CQ103" i="2"/>
  <c r="CP105" i="2"/>
  <c r="CR105" i="2"/>
  <c r="CR110" i="2"/>
  <c r="CP110" i="2"/>
  <c r="CR115" i="2"/>
  <c r="CP115" i="2"/>
  <c r="CR118" i="2"/>
  <c r="CP118" i="2"/>
  <c r="CQ125" i="2"/>
  <c r="CO125" i="2"/>
  <c r="CR134" i="2"/>
  <c r="CP134" i="2"/>
  <c r="CL139" i="2"/>
  <c r="CR139" i="2"/>
  <c r="CP139" i="2"/>
  <c r="CR148" i="2"/>
  <c r="CP148" i="2"/>
  <c r="CP155" i="2"/>
  <c r="CR155" i="2"/>
  <c r="CP164" i="2"/>
  <c r="CR164" i="2"/>
  <c r="CO169" i="2"/>
  <c r="CQ169" i="2"/>
  <c r="CP184" i="2"/>
  <c r="CR184" i="2"/>
  <c r="CP189" i="2"/>
  <c r="CR189" i="2"/>
  <c r="CP192" i="2"/>
  <c r="CR192" i="2"/>
  <c r="CQ199" i="2"/>
  <c r="CK209" i="2"/>
  <c r="CO209" i="2"/>
  <c r="CQ209" i="2"/>
  <c r="CO215" i="2"/>
  <c r="CQ215" i="2"/>
  <c r="CQ229" i="2"/>
  <c r="CQ245" i="2"/>
  <c r="CO245" i="2"/>
  <c r="CL251" i="2"/>
  <c r="CP251" i="2"/>
  <c r="CR251" i="2"/>
  <c r="CP257" i="2"/>
  <c r="CR257" i="2"/>
  <c r="CQ271" i="2"/>
  <c r="CO296" i="2"/>
  <c r="CQ296" i="2"/>
  <c r="CO299" i="2"/>
  <c r="CQ299" i="2"/>
  <c r="CP305" i="2"/>
  <c r="CR305" i="2"/>
  <c r="CP341" i="2"/>
  <c r="CR341" i="2"/>
  <c r="CP345" i="2"/>
  <c r="CR345" i="2"/>
  <c r="CR355" i="2"/>
  <c r="CP355" i="2"/>
  <c r="CR359" i="2"/>
  <c r="CP359" i="2"/>
  <c r="CR363" i="2"/>
  <c r="CP363" i="2"/>
  <c r="CP371" i="2"/>
  <c r="CR371" i="2"/>
  <c r="CO392" i="2"/>
  <c r="CQ392" i="2"/>
  <c r="CO417" i="2"/>
  <c r="CQ417" i="2"/>
  <c r="CP446" i="2"/>
  <c r="CR446" i="2"/>
  <c r="CQ487" i="2"/>
  <c r="CO487" i="2"/>
  <c r="CQ491" i="2"/>
  <c r="CO491" i="2"/>
  <c r="CP504" i="2"/>
  <c r="CR504" i="2"/>
  <c r="CP537" i="2"/>
  <c r="CR537" i="2"/>
  <c r="CQ550" i="2"/>
  <c r="CO550" i="2"/>
  <c r="CO558" i="2"/>
  <c r="CQ558" i="2"/>
  <c r="CO572" i="2"/>
  <c r="CQ572" i="2"/>
  <c r="CO575" i="2"/>
  <c r="CQ575" i="2"/>
  <c r="CG22" i="2"/>
  <c r="CT22" i="2" s="1"/>
  <c r="CG23" i="2"/>
  <c r="CG21" i="2"/>
  <c r="CT21" i="2" s="1"/>
  <c r="BI415" i="2"/>
  <c r="BO415" i="2"/>
  <c r="BQ415" i="2" s="1"/>
  <c r="BQ414" i="2" s="1"/>
  <c r="H561" i="2"/>
  <c r="H548" i="2"/>
  <c r="H553" i="2"/>
  <c r="J523" i="2"/>
  <c r="I561" i="2"/>
  <c r="J561" i="2"/>
  <c r="I548" i="2"/>
  <c r="I553" i="2"/>
  <c r="K395" i="2"/>
  <c r="J553" i="2"/>
  <c r="K553" i="2"/>
  <c r="K561" i="2"/>
  <c r="K565" i="2"/>
  <c r="B15" i="2"/>
  <c r="B16" i="2" s="1"/>
  <c r="B17" i="2" s="1"/>
  <c r="B18" i="2" s="1"/>
  <c r="B19" i="2" s="1"/>
  <c r="B20" i="2" s="1"/>
  <c r="B21" i="2" s="1"/>
  <c r="B22" i="2" s="1"/>
  <c r="B23" i="2" s="1"/>
  <c r="B24" i="2" s="1"/>
  <c r="J480" i="2"/>
  <c r="K497" i="2"/>
  <c r="K516" i="2"/>
  <c r="K495" i="2"/>
  <c r="H480" i="2"/>
  <c r="K501" i="2"/>
  <c r="BZ55" i="2"/>
  <c r="BZ44" i="2" s="1"/>
  <c r="K541" i="2"/>
  <c r="H523" i="2"/>
  <c r="H5" i="2"/>
  <c r="I5" i="2"/>
  <c r="J5" i="2"/>
  <c r="H13" i="1"/>
  <c r="G13" i="1"/>
  <c r="I13" i="1"/>
  <c r="E13" i="1"/>
  <c r="M13" i="1"/>
  <c r="O13" i="1"/>
  <c r="P53" i="1"/>
  <c r="F13" i="1"/>
  <c r="K13" i="1"/>
  <c r="N13" i="1"/>
  <c r="K513" i="2"/>
  <c r="BE532" i="2"/>
  <c r="BE528" i="2"/>
  <c r="BE525" i="2"/>
  <c r="BY289" i="2"/>
  <c r="BM289" i="2"/>
  <c r="CC289" i="2"/>
  <c r="BQ289" i="2"/>
  <c r="BU289" i="2"/>
  <c r="BQ311" i="2"/>
  <c r="CC57" i="2"/>
  <c r="BY57" i="2"/>
  <c r="BA56" i="2"/>
  <c r="BR55" i="2"/>
  <c r="BR44" i="2" s="1"/>
  <c r="BA57" i="2"/>
  <c r="BF55" i="2"/>
  <c r="BF44" i="2" s="1"/>
  <c r="BV55" i="2"/>
  <c r="BV44" i="2" s="1"/>
  <c r="BE57" i="2"/>
  <c r="CD418" i="2"/>
  <c r="BQ418" i="2"/>
  <c r="BM57" i="2"/>
  <c r="BB55" i="2"/>
  <c r="BB44" i="2" s="1"/>
  <c r="CC56" i="2"/>
  <c r="CF57" i="2"/>
  <c r="BQ57" i="2"/>
  <c r="AX55" i="2"/>
  <c r="AX44" i="2" s="1"/>
  <c r="CD57" i="2"/>
  <c r="BU57" i="2"/>
  <c r="BM56" i="2"/>
  <c r="BG414" i="2"/>
  <c r="BG397" i="2" s="1"/>
  <c r="J13" i="1" s="1"/>
  <c r="CE418" i="2"/>
  <c r="F524" i="2"/>
  <c r="F523" i="2" s="1"/>
  <c r="BJ55" i="2"/>
  <c r="BJ44" i="2" s="1"/>
  <c r="BU56" i="2"/>
  <c r="F465" i="2"/>
  <c r="D278" i="2"/>
  <c r="AR465" i="2"/>
  <c r="AH480" i="2"/>
  <c r="I500" i="2"/>
  <c r="AR524" i="2"/>
  <c r="AR523" i="2" s="1"/>
  <c r="BH524" i="2"/>
  <c r="BH523" i="2" s="1"/>
  <c r="BX524" i="2"/>
  <c r="BX523" i="2" s="1"/>
  <c r="AM465" i="2"/>
  <c r="AL524" i="2"/>
  <c r="AL523" i="2" s="1"/>
  <c r="BB524" i="2"/>
  <c r="BB523" i="2" s="1"/>
  <c r="BR524" i="2"/>
  <c r="BR523" i="2" s="1"/>
  <c r="BN480" i="2"/>
  <c r="AZ465" i="2"/>
  <c r="BP465" i="2"/>
  <c r="AZ480" i="2"/>
  <c r="AP524" i="2"/>
  <c r="AP523" i="2" s="1"/>
  <c r="BF524" i="2"/>
  <c r="BF523" i="2" s="1"/>
  <c r="BV524" i="2"/>
  <c r="BV523" i="2" s="1"/>
  <c r="E480" i="2"/>
  <c r="AQ480" i="2"/>
  <c r="AV524" i="2"/>
  <c r="AV523" i="2" s="1"/>
  <c r="BL524" i="2"/>
  <c r="BL523" i="2" s="1"/>
  <c r="AH524" i="2"/>
  <c r="AX524" i="2"/>
  <c r="AX523" i="2" s="1"/>
  <c r="BN524" i="2"/>
  <c r="BN523" i="2" s="1"/>
  <c r="AI524" i="2"/>
  <c r="AI523" i="2" s="1"/>
  <c r="AY524" i="2"/>
  <c r="AY523" i="2" s="1"/>
  <c r="BO524" i="2"/>
  <c r="BO523" i="2" s="1"/>
  <c r="AM524" i="2"/>
  <c r="AM523" i="2" s="1"/>
  <c r="BC524" i="2"/>
  <c r="BC523" i="2" s="1"/>
  <c r="BS524" i="2"/>
  <c r="BS523" i="2" s="1"/>
  <c r="AT465" i="2"/>
  <c r="AT524" i="2"/>
  <c r="AT523" i="2" s="1"/>
  <c r="BJ524" i="2"/>
  <c r="BZ524" i="2"/>
  <c r="BZ523" i="2" s="1"/>
  <c r="AU524" i="2"/>
  <c r="AU523" i="2" s="1"/>
  <c r="BK524" i="2"/>
  <c r="BK523" i="2" s="1"/>
  <c r="CA524" i="2"/>
  <c r="CA523" i="2" s="1"/>
  <c r="CB524" i="2"/>
  <c r="AJ524" i="2"/>
  <c r="AZ524" i="2"/>
  <c r="AZ523" i="2" s="1"/>
  <c r="BP524" i="2"/>
  <c r="BP523" i="2" s="1"/>
  <c r="AN524" i="2"/>
  <c r="BD524" i="2"/>
  <c r="BD523" i="2" s="1"/>
  <c r="BT524" i="2"/>
  <c r="BT523" i="2" s="1"/>
  <c r="AQ524" i="2"/>
  <c r="AQ523" i="2" s="1"/>
  <c r="BG524" i="2"/>
  <c r="BG523" i="2" s="1"/>
  <c r="BW524" i="2"/>
  <c r="BW523" i="2" s="1"/>
  <c r="BZ556" i="2"/>
  <c r="BZ547" i="2" s="1"/>
  <c r="O34" i="1" s="1"/>
  <c r="BC516" i="2"/>
  <c r="BC500" i="2" s="1"/>
  <c r="BL556" i="2"/>
  <c r="AH556" i="2"/>
  <c r="BN556" i="2"/>
  <c r="CA369" i="2"/>
  <c r="AN448" i="2"/>
  <c r="BV390" i="2"/>
  <c r="BV383" i="2" s="1"/>
  <c r="AS378" i="2"/>
  <c r="BN465" i="2"/>
  <c r="I480" i="2"/>
  <c r="CA480" i="2"/>
  <c r="E556" i="2"/>
  <c r="BG556" i="2"/>
  <c r="BG547" i="2" s="1"/>
  <c r="AH516" i="2"/>
  <c r="AH500" i="2" s="1"/>
  <c r="AX516" i="2"/>
  <c r="AX500" i="2" s="1"/>
  <c r="AX27" i="2"/>
  <c r="CD281" i="2"/>
  <c r="AO301" i="2"/>
  <c r="BS369" i="2"/>
  <c r="F556" i="2"/>
  <c r="AT516" i="2"/>
  <c r="AT500" i="2" s="1"/>
  <c r="F278" i="2"/>
  <c r="BM374" i="2"/>
  <c r="BZ516" i="2"/>
  <c r="BZ500" i="2" s="1"/>
  <c r="BT208" i="2"/>
  <c r="BE369" i="2"/>
  <c r="BQ350" i="2"/>
  <c r="BH295" i="2"/>
  <c r="BH294" i="2" s="1"/>
  <c r="AI556" i="2"/>
  <c r="E278" i="2"/>
  <c r="BR310" i="2"/>
  <c r="D465" i="2"/>
  <c r="BF465" i="2"/>
  <c r="BV465" i="2"/>
  <c r="AK301" i="2"/>
  <c r="BC480" i="2"/>
  <c r="BX480" i="2"/>
  <c r="AL465" i="2"/>
  <c r="BR465" i="2"/>
  <c r="BH448" i="2"/>
  <c r="M369" i="2"/>
  <c r="BW556" i="2"/>
  <c r="BW547" i="2" s="1"/>
  <c r="AI480" i="2"/>
  <c r="BO480" i="2"/>
  <c r="AU357" i="2"/>
  <c r="AU356" i="2" s="1"/>
  <c r="J500" i="2"/>
  <c r="AV327" i="2"/>
  <c r="BV27" i="2"/>
  <c r="BR516" i="2"/>
  <c r="BR500" i="2" s="1"/>
  <c r="AS328" i="2"/>
  <c r="BW27" i="2"/>
  <c r="BO264" i="2"/>
  <c r="BA378" i="2"/>
  <c r="BI15" i="2"/>
  <c r="AL390" i="2"/>
  <c r="H278" i="2"/>
  <c r="BL480" i="2"/>
  <c r="I523" i="2"/>
  <c r="BX334" i="2"/>
  <c r="H500" i="2"/>
  <c r="AU27" i="2"/>
  <c r="AZ390" i="2"/>
  <c r="BP390" i="2"/>
  <c r="BP383" i="2" s="1"/>
  <c r="BL369" i="2"/>
  <c r="AW301" i="2"/>
  <c r="AK351" i="2"/>
  <c r="BU15" i="2"/>
  <c r="AW295" i="2"/>
  <c r="AY27" i="2"/>
  <c r="BO27" i="2"/>
  <c r="BL310" i="2"/>
  <c r="BV448" i="2"/>
  <c r="BT60" i="2"/>
  <c r="BI301" i="2"/>
  <c r="CB310" i="2"/>
  <c r="AW378" i="2"/>
  <c r="BP556" i="2"/>
  <c r="BY10" i="2"/>
  <c r="AU448" i="2"/>
  <c r="BK448" i="2"/>
  <c r="BN448" i="2"/>
  <c r="BB480" i="2"/>
  <c r="BR480" i="2"/>
  <c r="AL280" i="2"/>
  <c r="AT357" i="2"/>
  <c r="AT356" i="2" s="1"/>
  <c r="BJ357" i="2"/>
  <c r="G524" i="2"/>
  <c r="AT27" i="2"/>
  <c r="AN294" i="2"/>
  <c r="BK556" i="2"/>
  <c r="BK547" i="2" s="1"/>
  <c r="CA556" i="2"/>
  <c r="BW275" i="2"/>
  <c r="BW264" i="2" s="1"/>
  <c r="AN516" i="2"/>
  <c r="AN500" i="2" s="1"/>
  <c r="AK559" i="2"/>
  <c r="AR294" i="2"/>
  <c r="BR357" i="2"/>
  <c r="AV390" i="2"/>
  <c r="AV383" i="2" s="1"/>
  <c r="AT448" i="2"/>
  <c r="BJ448" i="2"/>
  <c r="BZ448" i="2"/>
  <c r="CA294" i="2"/>
  <c r="AH310" i="2"/>
  <c r="AR357" i="2"/>
  <c r="AR356" i="2" s="1"/>
  <c r="BX357" i="2"/>
  <c r="AR27" i="2"/>
  <c r="BK32" i="2"/>
  <c r="AV60" i="2"/>
  <c r="AJ327" i="2"/>
  <c r="BP119" i="2"/>
  <c r="AQ294" i="2"/>
  <c r="AU9" i="2"/>
  <c r="BI224" i="2"/>
  <c r="CB556" i="2"/>
  <c r="M280" i="2"/>
  <c r="BS294" i="2"/>
  <c r="M310" i="2"/>
  <c r="AV310" i="2"/>
  <c r="AN9" i="2"/>
  <c r="BI127" i="2"/>
  <c r="AW350" i="2"/>
  <c r="AI357" i="2"/>
  <c r="AI356" i="2" s="1"/>
  <c r="AY357" i="2"/>
  <c r="AY356" i="2" s="1"/>
  <c r="BO357" i="2"/>
  <c r="AK378" i="2"/>
  <c r="AW528" i="2"/>
  <c r="CC528" i="2"/>
  <c r="AO289" i="2"/>
  <c r="AS315" i="2"/>
  <c r="AS289" i="2"/>
  <c r="BA336" i="2"/>
  <c r="BM370" i="2"/>
  <c r="AK366" i="2"/>
  <c r="AW317" i="2"/>
  <c r="AW472" i="2"/>
  <c r="AS331" i="2"/>
  <c r="AS358" i="2"/>
  <c r="BO390" i="2"/>
  <c r="AO325" i="2"/>
  <c r="BH208" i="2"/>
  <c r="BG280" i="2"/>
  <c r="BL295" i="2"/>
  <c r="BQ559" i="2"/>
  <c r="AZ60" i="2"/>
  <c r="BX280" i="2"/>
  <c r="BA289" i="2"/>
  <c r="BA301" i="2"/>
  <c r="BE315" i="2"/>
  <c r="BA569" i="2"/>
  <c r="AP327" i="2"/>
  <c r="AI327" i="2"/>
  <c r="CA334" i="2"/>
  <c r="AN556" i="2"/>
  <c r="BY140" i="2"/>
  <c r="G405" i="2"/>
  <c r="AP556" i="2"/>
  <c r="BF390" i="2"/>
  <c r="BF383" i="2" s="1"/>
  <c r="BX516" i="2"/>
  <c r="BX500" i="2" s="1"/>
  <c r="CA250" i="2"/>
  <c r="BS357" i="2"/>
  <c r="AX357" i="2"/>
  <c r="AX356" i="2" s="1"/>
  <c r="BP60" i="2"/>
  <c r="BC264" i="2"/>
  <c r="AU294" i="2"/>
  <c r="BI393" i="2"/>
  <c r="BO516" i="2"/>
  <c r="BO500" i="2" s="1"/>
  <c r="BW119" i="2"/>
  <c r="AW477" i="2"/>
  <c r="BA554" i="2"/>
  <c r="BB556" i="2"/>
  <c r="BO32" i="2"/>
  <c r="BZ32" i="2"/>
  <c r="AK43" i="2"/>
  <c r="BX60" i="2"/>
  <c r="BT236" i="2"/>
  <c r="BC294" i="2"/>
  <c r="BF556" i="2"/>
  <c r="BF547" i="2" s="1"/>
  <c r="J34" i="1" s="1"/>
  <c r="AK30" i="2"/>
  <c r="BE295" i="2"/>
  <c r="AO460" i="2"/>
  <c r="BL516" i="2"/>
  <c r="BL500" i="2" s="1"/>
  <c r="BY559" i="2"/>
  <c r="AZ138" i="2"/>
  <c r="AM448" i="2"/>
  <c r="AT556" i="2"/>
  <c r="AT547" i="2" s="1"/>
  <c r="G34" i="1" s="1"/>
  <c r="AK49" i="2"/>
  <c r="CA310" i="2"/>
  <c r="BL465" i="2"/>
  <c r="AZ27" i="2"/>
  <c r="BP27" i="2"/>
  <c r="BX138" i="2"/>
  <c r="BS208" i="2"/>
  <c r="Z142" i="2"/>
  <c r="AA142" i="2" s="1"/>
  <c r="AB142" i="2" s="1"/>
  <c r="AE142" i="2" s="1"/>
  <c r="AF142" i="2" s="1"/>
  <c r="P142" i="2" s="1"/>
  <c r="BU146" i="2"/>
  <c r="BZ280" i="2"/>
  <c r="AJ310" i="2"/>
  <c r="G454" i="2"/>
  <c r="BE210" i="2"/>
  <c r="AO557" i="2"/>
  <c r="CD45" i="2"/>
  <c r="CJ45" i="2" s="1"/>
  <c r="BQ281" i="2"/>
  <c r="AJ44" i="2"/>
  <c r="AO53" i="2"/>
  <c r="BU53" i="2"/>
  <c r="BW138" i="2"/>
  <c r="BL280" i="2"/>
  <c r="CC281" i="2"/>
  <c r="AK331" i="2"/>
  <c r="K334" i="2"/>
  <c r="BW357" i="2"/>
  <c r="AW393" i="2"/>
  <c r="BQ549" i="2"/>
  <c r="BI219" i="2"/>
  <c r="BH310" i="2"/>
  <c r="AO317" i="2"/>
  <c r="AO336" i="2"/>
  <c r="CE374" i="2"/>
  <c r="AO511" i="2"/>
  <c r="AS528" i="2"/>
  <c r="BL9" i="2"/>
  <c r="BU210" i="2"/>
  <c r="AO281" i="2"/>
  <c r="AT310" i="2"/>
  <c r="BM378" i="2"/>
  <c r="AW449" i="2"/>
  <c r="CC559" i="2"/>
  <c r="AK564" i="2"/>
  <c r="AK295" i="2"/>
  <c r="AN324" i="2"/>
  <c r="AO324" i="2" s="1"/>
  <c r="AO395" i="2"/>
  <c r="AO477" i="2"/>
  <c r="BM519" i="2"/>
  <c r="BI525" i="2"/>
  <c r="BY525" i="2"/>
  <c r="AY556" i="2"/>
  <c r="AY547" i="2" s="1"/>
  <c r="AM32" i="2"/>
  <c r="BC32" i="2"/>
  <c r="O179" i="2"/>
  <c r="J278" i="2"/>
  <c r="BS280" i="2"/>
  <c r="CE295" i="2"/>
  <c r="BX310" i="2"/>
  <c r="AR310" i="2"/>
  <c r="BI351" i="2"/>
  <c r="BE353" i="2"/>
  <c r="BU354" i="2"/>
  <c r="BA358" i="2"/>
  <c r="BU393" i="2"/>
  <c r="G481" i="2"/>
  <c r="BV516" i="2"/>
  <c r="BV500" i="2" s="1"/>
  <c r="BB27" i="2"/>
  <c r="BA51" i="2"/>
  <c r="BO138" i="2"/>
  <c r="Z151" i="2"/>
  <c r="AA151" i="2" s="1"/>
  <c r="AB151" i="2" s="1"/>
  <c r="AE151" i="2" s="1"/>
  <c r="AF151" i="2" s="1"/>
  <c r="P151" i="2" s="1"/>
  <c r="AT390" i="2"/>
  <c r="AT383" i="2" s="1"/>
  <c r="BB448" i="2"/>
  <c r="BI517" i="2"/>
  <c r="AO554" i="2"/>
  <c r="BF32" i="2"/>
  <c r="BY102" i="2"/>
  <c r="BY133" i="2"/>
  <c r="BD264" i="2"/>
  <c r="BK264" i="2"/>
  <c r="AO358" i="2"/>
  <c r="BI395" i="2"/>
  <c r="BY395" i="2"/>
  <c r="AZ9" i="2"/>
  <c r="AS55" i="2"/>
  <c r="AW351" i="2"/>
  <c r="CC366" i="2"/>
  <c r="AK391" i="2"/>
  <c r="CG417" i="2"/>
  <c r="BQ463" i="2"/>
  <c r="G516" i="2"/>
  <c r="AK24" i="2"/>
  <c r="AS76" i="2"/>
  <c r="BE219" i="2"/>
  <c r="AW289" i="2"/>
  <c r="BM348" i="2"/>
  <c r="BR353" i="2"/>
  <c r="BU353" i="2" s="1"/>
  <c r="BI354" i="2"/>
  <c r="AW395" i="2"/>
  <c r="BM395" i="2"/>
  <c r="AN480" i="2"/>
  <c r="H556" i="2"/>
  <c r="AV27" i="2"/>
  <c r="CC140" i="2"/>
  <c r="BY146" i="2"/>
  <c r="BX224" i="2"/>
  <c r="BX222" i="2" s="1"/>
  <c r="CF244" i="2"/>
  <c r="BD250" i="2"/>
  <c r="CG257" i="2"/>
  <c r="BG250" i="2"/>
  <c r="AZ327" i="2"/>
  <c r="AQ390" i="2"/>
  <c r="BG390" i="2"/>
  <c r="BG383" i="2" s="1"/>
  <c r="BE463" i="2"/>
  <c r="BJ516" i="2"/>
  <c r="BJ500" i="2" s="1"/>
  <c r="BU30" i="2"/>
  <c r="BN138" i="2"/>
  <c r="CG249" i="2"/>
  <c r="BF264" i="2"/>
  <c r="J29" i="1" s="1"/>
  <c r="BE358" i="2"/>
  <c r="BH390" i="2"/>
  <c r="BH383" i="2" s="1"/>
  <c r="BX390" i="2"/>
  <c r="BX383" i="2" s="1"/>
  <c r="AW511" i="2"/>
  <c r="AK20" i="2"/>
  <c r="AT44" i="2"/>
  <c r="BX44" i="2"/>
  <c r="BN60" i="2"/>
  <c r="Z129" i="2"/>
  <c r="AA129" i="2" s="1"/>
  <c r="AB129" i="2" s="1"/>
  <c r="AE129" i="2" s="1"/>
  <c r="AF129" i="2" s="1"/>
  <c r="P129" i="2" s="1"/>
  <c r="BU133" i="2"/>
  <c r="AW366" i="2"/>
  <c r="BM391" i="2"/>
  <c r="BA477" i="2"/>
  <c r="AW541" i="2"/>
  <c r="BI553" i="2"/>
  <c r="BU557" i="2"/>
  <c r="BD556" i="2"/>
  <c r="AO569" i="2"/>
  <c r="AJ32" i="2"/>
  <c r="BM51" i="2"/>
  <c r="CC146" i="2"/>
  <c r="BI196" i="2"/>
  <c r="AN390" i="2"/>
  <c r="AN383" i="2" s="1"/>
  <c r="BU549" i="2"/>
  <c r="AZ553" i="2"/>
  <c r="BA553" i="2" s="1"/>
  <c r="BI30" i="2"/>
  <c r="BI152" i="2"/>
  <c r="BU281" i="2"/>
  <c r="BC280" i="2"/>
  <c r="BW310" i="2"/>
  <c r="BJ369" i="2"/>
  <c r="BX369" i="2"/>
  <c r="BA449" i="2"/>
  <c r="AO495" i="2"/>
  <c r="BE495" i="2"/>
  <c r="BA511" i="2"/>
  <c r="AS517" i="2"/>
  <c r="AK55" i="2"/>
  <c r="BD60" i="2"/>
  <c r="BO250" i="2"/>
  <c r="AS549" i="2"/>
  <c r="CC554" i="2"/>
  <c r="BS9" i="2"/>
  <c r="BA24" i="2"/>
  <c r="BY30" i="2"/>
  <c r="BM47" i="2"/>
  <c r="BY53" i="2"/>
  <c r="BE135" i="2"/>
  <c r="CC152" i="2"/>
  <c r="O186" i="2"/>
  <c r="CG197" i="2"/>
  <c r="BN280" i="2"/>
  <c r="BD280" i="2"/>
  <c r="AW463" i="2"/>
  <c r="BE573" i="2"/>
  <c r="BT9" i="2"/>
  <c r="AJ9" i="2"/>
  <c r="CG25" i="2"/>
  <c r="BZ27" i="2"/>
  <c r="BO44" i="2"/>
  <c r="CC76" i="2"/>
  <c r="CC83" i="2"/>
  <c r="BL119" i="2"/>
  <c r="CG204" i="2"/>
  <c r="CM204" i="2" s="1"/>
  <c r="AZ310" i="2"/>
  <c r="CC327" i="2"/>
  <c r="BF350" i="2"/>
  <c r="BI350" i="2" s="1"/>
  <c r="J556" i="2"/>
  <c r="AW559" i="2"/>
  <c r="AK562" i="2"/>
  <c r="AS564" i="2"/>
  <c r="E523" i="2"/>
  <c r="BY20" i="2"/>
  <c r="BE24" i="2"/>
  <c r="BU24" i="2"/>
  <c r="AQ32" i="2"/>
  <c r="CC133" i="2"/>
  <c r="CG240" i="2"/>
  <c r="BM247" i="2"/>
  <c r="BY281" i="2"/>
  <c r="CF299" i="2"/>
  <c r="CC348" i="2"/>
  <c r="BM517" i="2"/>
  <c r="CC517" i="2"/>
  <c r="CG529" i="2"/>
  <c r="AO536" i="2"/>
  <c r="AO541" i="2"/>
  <c r="BM557" i="2"/>
  <c r="BC310" i="2"/>
  <c r="BT334" i="2"/>
  <c r="BV357" i="2"/>
  <c r="BL390" i="2"/>
  <c r="BL383" i="2" s="1"/>
  <c r="BG448" i="2"/>
  <c r="BW448" i="2"/>
  <c r="BU528" i="2"/>
  <c r="AS573" i="2"/>
  <c r="CC10" i="2"/>
  <c r="BM10" i="2"/>
  <c r="BA76" i="2"/>
  <c r="BQ127" i="2"/>
  <c r="BQ152" i="2"/>
  <c r="BE275" i="2"/>
  <c r="BT264" i="2"/>
  <c r="AI280" i="2"/>
  <c r="BK280" i="2"/>
  <c r="CA280" i="2"/>
  <c r="BG294" i="2"/>
  <c r="AN310" i="2"/>
  <c r="BQ327" i="2"/>
  <c r="BO369" i="2"/>
  <c r="AX390" i="2"/>
  <c r="AX383" i="2" s="1"/>
  <c r="BQ35" i="2"/>
  <c r="BL60" i="2"/>
  <c r="BK208" i="2"/>
  <c r="BD208" i="2"/>
  <c r="BA266" i="2"/>
  <c r="CD517" i="2"/>
  <c r="AK569" i="2"/>
  <c r="CG7" i="2"/>
  <c r="BD236" i="2"/>
  <c r="CB238" i="2"/>
  <c r="CB236" i="2" s="1"/>
  <c r="CF267" i="2"/>
  <c r="G356" i="2"/>
  <c r="BQ366" i="2"/>
  <c r="AS463" i="2"/>
  <c r="AH465" i="2"/>
  <c r="BE497" i="2"/>
  <c r="BU497" i="2"/>
  <c r="BD516" i="2"/>
  <c r="BD500" i="2" s="1"/>
  <c r="AK53" i="2"/>
  <c r="AI9" i="2"/>
  <c r="BK9" i="2"/>
  <c r="BU10" i="2"/>
  <c r="CD15" i="2"/>
  <c r="CJ15" i="2" s="1"/>
  <c r="AL9" i="2"/>
  <c r="AW24" i="2"/>
  <c r="BH32" i="2"/>
  <c r="AS37" i="2"/>
  <c r="AV32" i="2"/>
  <c r="AS47" i="2"/>
  <c r="BI51" i="2"/>
  <c r="BY51" i="2"/>
  <c r="BA53" i="2"/>
  <c r="BQ53" i="2"/>
  <c r="BU58" i="2"/>
  <c r="BQ83" i="2"/>
  <c r="CE93" i="2"/>
  <c r="BA95" i="2"/>
  <c r="BC99" i="2"/>
  <c r="BC97" i="2" s="1"/>
  <c r="BE97" i="2" s="1"/>
  <c r="O106" i="2"/>
  <c r="O113" i="2"/>
  <c r="BL138" i="2"/>
  <c r="BA152" i="2"/>
  <c r="BM154" i="2"/>
  <c r="CC154" i="2"/>
  <c r="O169" i="2"/>
  <c r="BU178" i="2"/>
  <c r="O182" i="2"/>
  <c r="CG216" i="2"/>
  <c r="BU224" i="2"/>
  <c r="BX238" i="2"/>
  <c r="BX236" i="2" s="1"/>
  <c r="BE281" i="2"/>
  <c r="BP310" i="2"/>
  <c r="BM336" i="2"/>
  <c r="K356" i="2"/>
  <c r="CG461" i="2"/>
  <c r="AI465" i="2"/>
  <c r="AS519" i="2"/>
  <c r="BC556" i="2"/>
  <c r="BC547" i="2" s="1"/>
  <c r="CG13" i="2"/>
  <c r="BQ24" i="2"/>
  <c r="G27" i="2"/>
  <c r="CC35" i="2"/>
  <c r="BW32" i="2"/>
  <c r="BQ76" i="2"/>
  <c r="O123" i="2"/>
  <c r="O125" i="2"/>
  <c r="BQ159" i="2"/>
  <c r="BU196" i="2"/>
  <c r="CG242" i="2"/>
  <c r="BE247" i="2"/>
  <c r="BI261" i="2"/>
  <c r="BF280" i="2"/>
  <c r="AV294" i="2"/>
  <c r="AH357" i="2"/>
  <c r="AH356" i="2" s="1"/>
  <c r="BC357" i="2"/>
  <c r="BC356" i="2" s="1"/>
  <c r="BC390" i="2"/>
  <c r="BR390" i="2"/>
  <c r="BR383" i="2" s="1"/>
  <c r="BY463" i="2"/>
  <c r="CF472" i="2"/>
  <c r="AJ516" i="2"/>
  <c r="AJ500" i="2" s="1"/>
  <c r="BA517" i="2"/>
  <c r="AQ516" i="2"/>
  <c r="AQ500" i="2" s="1"/>
  <c r="BQ525" i="2"/>
  <c r="BA528" i="2"/>
  <c r="BQ528" i="2"/>
  <c r="BA536" i="2"/>
  <c r="AW562" i="2"/>
  <c r="BT294" i="2"/>
  <c r="M327" i="2"/>
  <c r="BE366" i="2"/>
  <c r="BK369" i="2"/>
  <c r="CA390" i="2"/>
  <c r="AO414" i="2"/>
  <c r="AV448" i="2"/>
  <c r="BT448" i="2"/>
  <c r="BQ39" i="2"/>
  <c r="BY47" i="2"/>
  <c r="AO76" i="2"/>
  <c r="AS414" i="2"/>
  <c r="AX448" i="2"/>
  <c r="CC463" i="2"/>
  <c r="F480" i="2"/>
  <c r="BY495" i="2"/>
  <c r="AO528" i="2"/>
  <c r="G541" i="2"/>
  <c r="BI548" i="2"/>
  <c r="AS557" i="2"/>
  <c r="AO559" i="2"/>
  <c r="BR556" i="2"/>
  <c r="BR547" i="2" s="1"/>
  <c r="M34" i="1" s="1"/>
  <c r="F5" i="2"/>
  <c r="AQ9" i="2"/>
  <c r="AM27" i="2"/>
  <c r="AH32" i="2"/>
  <c r="AQ44" i="2"/>
  <c r="BG60" i="2"/>
  <c r="BW60" i="2"/>
  <c r="BH119" i="2"/>
  <c r="BX119" i="2"/>
  <c r="BU127" i="2"/>
  <c r="BA133" i="2"/>
  <c r="CG211" i="2"/>
  <c r="BF222" i="2"/>
  <c r="BH250" i="2"/>
  <c r="BW280" i="2"/>
  <c r="BC334" i="2"/>
  <c r="BU351" i="2"/>
  <c r="K383" i="2"/>
  <c r="BJ480" i="2"/>
  <c r="CG514" i="2"/>
  <c r="G511" i="2"/>
  <c r="AL516" i="2"/>
  <c r="AL500" i="2" s="1"/>
  <c r="AW532" i="2"/>
  <c r="BM532" i="2"/>
  <c r="CC532" i="2"/>
  <c r="CE541" i="2"/>
  <c r="AW549" i="2"/>
  <c r="BI557" i="2"/>
  <c r="BE559" i="2"/>
  <c r="BS556" i="2"/>
  <c r="BS547" i="2" s="1"/>
  <c r="AW569" i="2"/>
  <c r="AO573" i="2"/>
  <c r="AL27" i="2"/>
  <c r="CE43" i="2"/>
  <c r="BC27" i="2"/>
  <c r="E5" i="2"/>
  <c r="BR9" i="2"/>
  <c r="CF20" i="2"/>
  <c r="BH9" i="2"/>
  <c r="AO24" i="2"/>
  <c r="AN27" i="2"/>
  <c r="BD27" i="2"/>
  <c r="BT27" i="2"/>
  <c r="BG27" i="2"/>
  <c r="BO60" i="2"/>
  <c r="BE76" i="2"/>
  <c r="BJ119" i="2"/>
  <c r="BZ119" i="2"/>
  <c r="BI135" i="2"/>
  <c r="BY135" i="2"/>
  <c r="BS138" i="2"/>
  <c r="BA146" i="2"/>
  <c r="BQ146" i="2"/>
  <c r="CC176" i="2"/>
  <c r="BC222" i="2"/>
  <c r="BF236" i="2"/>
  <c r="BM281" i="2"/>
  <c r="CF301" i="2"/>
  <c r="CG333" i="2"/>
  <c r="BI358" i="2"/>
  <c r="CG398" i="2"/>
  <c r="CM398" i="2" s="1"/>
  <c r="CG400" i="2"/>
  <c r="CF454" i="2"/>
  <c r="CC497" i="2"/>
  <c r="AS554" i="2"/>
  <c r="BU554" i="2"/>
  <c r="AU556" i="2"/>
  <c r="AU547" i="2" s="1"/>
  <c r="BX556" i="2"/>
  <c r="CC561" i="2"/>
  <c r="BP32" i="2"/>
  <c r="BA37" i="2"/>
  <c r="BQ37" i="2"/>
  <c r="CF39" i="2"/>
  <c r="BE39" i="2"/>
  <c r="G44" i="2"/>
  <c r="CC58" i="2"/>
  <c r="AJ60" i="2"/>
  <c r="CF71" i="2"/>
  <c r="BY76" i="2"/>
  <c r="CF89" i="2"/>
  <c r="Z147" i="2"/>
  <c r="AA147" i="2" s="1"/>
  <c r="AB147" i="2" s="1"/>
  <c r="AC147" i="2" s="1"/>
  <c r="AD147" i="2" s="1"/>
  <c r="AE147" i="2" s="1"/>
  <c r="AF147" i="2" s="1"/>
  <c r="P147" i="2" s="1"/>
  <c r="BU154" i="2"/>
  <c r="O170" i="2"/>
  <c r="CF197" i="2"/>
  <c r="BI210" i="2"/>
  <c r="BM219" i="2"/>
  <c r="BK236" i="2"/>
  <c r="CF272" i="2"/>
  <c r="AY264" i="2"/>
  <c r="CF303" i="2"/>
  <c r="BT310" i="2"/>
  <c r="BY385" i="2"/>
  <c r="BI391" i="2"/>
  <c r="AY448" i="2"/>
  <c r="G449" i="2"/>
  <c r="BM495" i="2"/>
  <c r="AO501" i="2"/>
  <c r="BE501" i="2"/>
  <c r="BE536" i="2"/>
  <c r="CC549" i="2"/>
  <c r="BY557" i="2"/>
  <c r="AR556" i="2"/>
  <c r="CC15" i="2"/>
  <c r="CC37" i="2"/>
  <c r="CF15" i="2"/>
  <c r="BI24" i="2"/>
  <c r="BE35" i="2"/>
  <c r="BU35" i="2"/>
  <c r="AK37" i="2"/>
  <c r="AY32" i="2"/>
  <c r="CF45" i="2"/>
  <c r="CE47" i="2"/>
  <c r="BA47" i="2"/>
  <c r="BC44" i="2"/>
  <c r="BK60" i="2"/>
  <c r="BI76" i="2"/>
  <c r="CG78" i="2"/>
  <c r="CM78" i="2" s="1"/>
  <c r="BB83" i="2"/>
  <c r="BM95" i="2"/>
  <c r="O103" i="2"/>
  <c r="BY127" i="2"/>
  <c r="BE133" i="2"/>
  <c r="BF310" i="2"/>
  <c r="AN465" i="2"/>
  <c r="E500" i="2"/>
  <c r="BH516" i="2"/>
  <c r="BH500" i="2" s="1"/>
  <c r="CE536" i="2"/>
  <c r="BA549" i="2"/>
  <c r="BQ548" i="2"/>
  <c r="CG552" i="2"/>
  <c r="BI554" i="2"/>
  <c r="BI559" i="2"/>
  <c r="D524" i="2"/>
  <c r="D523" i="2" s="1"/>
  <c r="AZ44" i="2"/>
  <c r="BH81" i="2"/>
  <c r="Z166" i="2"/>
  <c r="AA166" i="2" s="1"/>
  <c r="AB166" i="2" s="1"/>
  <c r="AE166" i="2" s="1"/>
  <c r="AF166" i="2" s="1"/>
  <c r="P166" i="2" s="1"/>
  <c r="AX250" i="2"/>
  <c r="AN280" i="2"/>
  <c r="AR334" i="2"/>
  <c r="CG360" i="2"/>
  <c r="BE393" i="2"/>
  <c r="AW460" i="2"/>
  <c r="BD465" i="2"/>
  <c r="AW553" i="2"/>
  <c r="BG9" i="2"/>
  <c r="BW9" i="2"/>
  <c r="AW30" i="2"/>
  <c r="BE37" i="2"/>
  <c r="BY43" i="2"/>
  <c r="K44" i="2"/>
  <c r="BE47" i="2"/>
  <c r="AO51" i="2"/>
  <c r="BA58" i="2"/>
  <c r="BQ58" i="2"/>
  <c r="AN60" i="2"/>
  <c r="BM83" i="2"/>
  <c r="Z94" i="2"/>
  <c r="AA94" i="2" s="1"/>
  <c r="AB94" i="2" s="1"/>
  <c r="AE94" i="2" s="1"/>
  <c r="AF94" i="2" s="1"/>
  <c r="P94" i="2" s="1"/>
  <c r="AY119" i="2"/>
  <c r="CC135" i="2"/>
  <c r="BI154" i="2"/>
  <c r="BA247" i="2"/>
  <c r="CE252" i="2"/>
  <c r="AZ250" i="2"/>
  <c r="CG272" i="2"/>
  <c r="BP280" i="2"/>
  <c r="CE311" i="2"/>
  <c r="AV357" i="2"/>
  <c r="AV356" i="2" s="1"/>
  <c r="BK357" i="2"/>
  <c r="BA460" i="2"/>
  <c r="AU465" i="2"/>
  <c r="BX465" i="2"/>
  <c r="AP465" i="2"/>
  <c r="AO549" i="2"/>
  <c r="CE554" i="2"/>
  <c r="AZ556" i="2"/>
  <c r="AW564" i="2"/>
  <c r="CB27" i="2"/>
  <c r="AS35" i="2"/>
  <c r="BV32" i="2"/>
  <c r="BM53" i="2"/>
  <c r="AW76" i="2"/>
  <c r="BQ95" i="2"/>
  <c r="BA135" i="2"/>
  <c r="CB119" i="2"/>
  <c r="CD256" i="2"/>
  <c r="CO256" i="2" s="1"/>
  <c r="BE261" i="2"/>
  <c r="BO280" i="2"/>
  <c r="BO294" i="2"/>
  <c r="CB357" i="2"/>
  <c r="BZ465" i="2"/>
  <c r="AV516" i="2"/>
  <c r="AV500" i="2" s="1"/>
  <c r="CA516" i="2"/>
  <c r="CA500" i="2" s="1"/>
  <c r="AO532" i="2"/>
  <c r="BU532" i="2"/>
  <c r="BM554" i="2"/>
  <c r="AM556" i="2"/>
  <c r="AM547" i="2" s="1"/>
  <c r="BA557" i="2"/>
  <c r="BO556" i="2"/>
  <c r="CG570" i="2"/>
  <c r="BP9" i="2"/>
  <c r="CD10" i="2"/>
  <c r="CJ10" i="2" s="1"/>
  <c r="BO9" i="2"/>
  <c r="BZ9" i="2"/>
  <c r="CG19" i="2"/>
  <c r="CG18" i="2" s="1"/>
  <c r="CM18" i="2" s="1"/>
  <c r="AW20" i="2"/>
  <c r="BA30" i="2"/>
  <c r="BQ30" i="2"/>
  <c r="BG32" i="2"/>
  <c r="AS39" i="2"/>
  <c r="BI39" i="2"/>
  <c r="AW43" i="2"/>
  <c r="CB44" i="2"/>
  <c r="AN44" i="2"/>
  <c r="CE53" i="2"/>
  <c r="CC53" i="2"/>
  <c r="AQ60" i="2"/>
  <c r="CD64" i="2"/>
  <c r="CJ64" i="2" s="1"/>
  <c r="AY88" i="2"/>
  <c r="AX91" i="2"/>
  <c r="AY91" i="2" s="1"/>
  <c r="BR96" i="2"/>
  <c r="BR95" i="2" s="1"/>
  <c r="BU95" i="2" s="1"/>
  <c r="BP81" i="2"/>
  <c r="AP294" i="2"/>
  <c r="AS301" i="2"/>
  <c r="BM15" i="2"/>
  <c r="CA32" i="2"/>
  <c r="BX32" i="2"/>
  <c r="BD32" i="2"/>
  <c r="CG38" i="2"/>
  <c r="BS44" i="2"/>
  <c r="CF51" i="2"/>
  <c r="CF53" i="2"/>
  <c r="BG44" i="2"/>
  <c r="BH60" i="2"/>
  <c r="CB60" i="2"/>
  <c r="CD76" i="2"/>
  <c r="CJ76" i="2" s="1"/>
  <c r="CF95" i="2"/>
  <c r="CE127" i="2"/>
  <c r="Z128" i="2"/>
  <c r="AA128" i="2" s="1"/>
  <c r="AB128" i="2" s="1"/>
  <c r="AC128" i="2" s="1"/>
  <c r="AD128" i="2" s="1"/>
  <c r="AE128" i="2" s="1"/>
  <c r="AF128" i="2" s="1"/>
  <c r="P128" i="2" s="1"/>
  <c r="O128" i="2"/>
  <c r="BB280" i="2"/>
  <c r="BE289" i="2"/>
  <c r="CF354" i="2"/>
  <c r="AJ353" i="2"/>
  <c r="AK353" i="2" s="1"/>
  <c r="AK354" i="2"/>
  <c r="Z150" i="2"/>
  <c r="AA150" i="2" s="1"/>
  <c r="AB150" i="2" s="1"/>
  <c r="AE150" i="2" s="1"/>
  <c r="AF150" i="2" s="1"/>
  <c r="P150" i="2" s="1"/>
  <c r="O150" i="2"/>
  <c r="CF10" i="2"/>
  <c r="BQ15" i="2"/>
  <c r="CG17" i="2"/>
  <c r="CD20" i="2"/>
  <c r="CJ20" i="2" s="1"/>
  <c r="BM20" i="2"/>
  <c r="AO30" i="2"/>
  <c r="BE30" i="2"/>
  <c r="CB32" i="2"/>
  <c r="AT32" i="2"/>
  <c r="BU37" i="2"/>
  <c r="CG40" i="2"/>
  <c r="CD43" i="2"/>
  <c r="CJ43" i="2" s="1"/>
  <c r="BM43" i="2"/>
  <c r="BP44" i="2"/>
  <c r="CE51" i="2"/>
  <c r="BJ60" i="2"/>
  <c r="CF64" i="2"/>
  <c r="CF68" i="2"/>
  <c r="AK76" i="2"/>
  <c r="BD310" i="2"/>
  <c r="BE311" i="2"/>
  <c r="AP324" i="2"/>
  <c r="AS324" i="2" s="1"/>
  <c r="AS325" i="2"/>
  <c r="BE301" i="2"/>
  <c r="BB294" i="2"/>
  <c r="BL357" i="2"/>
  <c r="BM358" i="2"/>
  <c r="AM9" i="2"/>
  <c r="BD9" i="2"/>
  <c r="CG14" i="2"/>
  <c r="BA20" i="2"/>
  <c r="BQ20" i="2"/>
  <c r="AS24" i="2"/>
  <c r="K27" i="2"/>
  <c r="BS27" i="2"/>
  <c r="BB32" i="2"/>
  <c r="AU32" i="2"/>
  <c r="AR32" i="2"/>
  <c r="BM39" i="2"/>
  <c r="BA43" i="2"/>
  <c r="BQ43" i="2"/>
  <c r="AK51" i="2"/>
  <c r="CG66" i="2"/>
  <c r="BM76" i="2"/>
  <c r="BT81" i="2"/>
  <c r="AP310" i="2"/>
  <c r="AS311" i="2"/>
  <c r="CF28" i="2"/>
  <c r="CA44" i="2"/>
  <c r="AR9" i="2"/>
  <c r="BF9" i="2"/>
  <c r="BV9" i="2"/>
  <c r="BY15" i="2"/>
  <c r="CG29" i="2"/>
  <c r="AS30" i="2"/>
  <c r="BL32" i="2"/>
  <c r="BI37" i="2"/>
  <c r="BY37" i="2"/>
  <c r="CC39" i="2"/>
  <c r="AI44" i="2"/>
  <c r="AW47" i="2"/>
  <c r="BE53" i="2"/>
  <c r="AO58" i="2"/>
  <c r="BY71" i="2"/>
  <c r="CC71" i="2"/>
  <c r="BY83" i="2"/>
  <c r="O85" i="2"/>
  <c r="O90" i="2"/>
  <c r="BN89" i="2"/>
  <c r="BO91" i="2"/>
  <c r="BO89" i="2" s="1"/>
  <c r="BO81" i="2" s="1"/>
  <c r="CG96" i="2"/>
  <c r="BE140" i="2"/>
  <c r="CD140" i="2"/>
  <c r="CJ140" i="2" s="1"/>
  <c r="BR138" i="2"/>
  <c r="BU140" i="2"/>
  <c r="CD225" i="2"/>
  <c r="CF225" i="2"/>
  <c r="BS247" i="2"/>
  <c r="BS236" i="2" s="1"/>
  <c r="BA295" i="2"/>
  <c r="CG31" i="2"/>
  <c r="AU44" i="2"/>
  <c r="AR60" i="2"/>
  <c r="CE61" i="2"/>
  <c r="BS91" i="2"/>
  <c r="BS89" i="2" s="1"/>
  <c r="BR89" i="2"/>
  <c r="CD94" i="2"/>
  <c r="BD119" i="2"/>
  <c r="BE127" i="2"/>
  <c r="O187" i="2"/>
  <c r="Z187" i="2"/>
  <c r="AA187" i="2" s="1"/>
  <c r="AB187" i="2" s="1"/>
  <c r="AE187" i="2" s="1"/>
  <c r="AF187" i="2" s="1"/>
  <c r="P187" i="2" s="1"/>
  <c r="CG248" i="2"/>
  <c r="D5" i="2"/>
  <c r="BI10" i="2"/>
  <c r="BU20" i="2"/>
  <c r="AJ27" i="2"/>
  <c r="AI32" i="2"/>
  <c r="AW37" i="2"/>
  <c r="BM37" i="2"/>
  <c r="BT32" i="2"/>
  <c r="AO43" i="2"/>
  <c r="BU43" i="2"/>
  <c r="CE49" i="2"/>
  <c r="AV44" i="2"/>
  <c r="BK44" i="2"/>
  <c r="AS53" i="2"/>
  <c r="CG65" i="2"/>
  <c r="BQ102" i="2"/>
  <c r="BN100" i="2"/>
  <c r="CE102" i="2"/>
  <c r="BT157" i="2"/>
  <c r="BU157" i="2" s="1"/>
  <c r="BU159" i="2"/>
  <c r="CA247" i="2"/>
  <c r="CA236" i="2" s="1"/>
  <c r="BG334" i="2"/>
  <c r="CG8" i="2"/>
  <c r="BQ10" i="2"/>
  <c r="CG6" i="2"/>
  <c r="AV9" i="2"/>
  <c r="BX9" i="2"/>
  <c r="AY9" i="2"/>
  <c r="BJ9" i="2"/>
  <c r="CG12" i="2"/>
  <c r="CG16" i="2"/>
  <c r="CE15" i="2"/>
  <c r="BY24" i="2"/>
  <c r="BK27" i="2"/>
  <c r="CF35" i="2"/>
  <c r="BA35" i="2"/>
  <c r="CG36" i="2"/>
  <c r="CE39" i="2"/>
  <c r="CG42" i="2"/>
  <c r="CG41" i="2" s="1"/>
  <c r="CM41" i="2" s="1"/>
  <c r="CG46" i="2"/>
  <c r="BI53" i="2"/>
  <c r="CG72" i="2"/>
  <c r="CE71" i="2"/>
  <c r="BA102" i="2"/>
  <c r="BI159" i="2"/>
  <c r="BF157" i="2"/>
  <c r="CG202" i="2"/>
  <c r="CF202" i="2"/>
  <c r="CG215" i="2"/>
  <c r="AY236" i="2"/>
  <c r="CE238" i="2"/>
  <c r="AO295" i="2"/>
  <c r="AW324" i="2"/>
  <c r="CD24" i="2"/>
  <c r="CJ24" i="2" s="1"/>
  <c r="AY44" i="2"/>
  <c r="BC85" i="2"/>
  <c r="BC83" i="2" s="1"/>
  <c r="CB280" i="2"/>
  <c r="AS317" i="2"/>
  <c r="CE24" i="2"/>
  <c r="BM24" i="2"/>
  <c r="CC24" i="2"/>
  <c r="AH27" i="2"/>
  <c r="CE30" i="2"/>
  <c r="K32" i="2"/>
  <c r="BI43" i="2"/>
  <c r="AM44" i="2"/>
  <c r="AW53" i="2"/>
  <c r="AW55" i="2"/>
  <c r="CG75" i="2"/>
  <c r="CM75" i="2" s="1"/>
  <c r="BU76" i="2"/>
  <c r="BZ357" i="2"/>
  <c r="CC358" i="2"/>
  <c r="CD30" i="2"/>
  <c r="CJ30" i="2" s="1"/>
  <c r="BI20" i="2"/>
  <c r="CB9" i="2"/>
  <c r="CA9" i="2"/>
  <c r="CF24" i="2"/>
  <c r="CF30" i="2"/>
  <c r="BM30" i="2"/>
  <c r="CC30" i="2"/>
  <c r="AO35" i="2"/>
  <c r="AO37" i="2"/>
  <c r="BU39" i="2"/>
  <c r="AR44" i="2"/>
  <c r="BT44" i="2"/>
  <c r="BM58" i="2"/>
  <c r="BE100" i="2"/>
  <c r="BI133" i="2"/>
  <c r="BI327" i="2"/>
  <c r="AS348" i="2"/>
  <c r="AP347" i="2"/>
  <c r="BI347" i="2"/>
  <c r="CA357" i="2"/>
  <c r="CF100" i="2"/>
  <c r="BM135" i="2"/>
  <c r="BE146" i="2"/>
  <c r="CC178" i="2"/>
  <c r="CF217" i="2"/>
  <c r="BB264" i="2"/>
  <c r="I29" i="1" s="1"/>
  <c r="CG268" i="2"/>
  <c r="CG299" i="2"/>
  <c r="BP294" i="2"/>
  <c r="AY294" i="2"/>
  <c r="BI308" i="2"/>
  <c r="BO310" i="2"/>
  <c r="AW315" i="2"/>
  <c r="CG323" i="2"/>
  <c r="BU327" i="2"/>
  <c r="BA328" i="2"/>
  <c r="AX335" i="2"/>
  <c r="BA335" i="2" s="1"/>
  <c r="BE336" i="2"/>
  <c r="BL334" i="2"/>
  <c r="CE358" i="2"/>
  <c r="BY358" i="2"/>
  <c r="BY378" i="2"/>
  <c r="BY377" i="2" s="1"/>
  <c r="BW377" i="2"/>
  <c r="AL384" i="2"/>
  <c r="AO385" i="2"/>
  <c r="BM121" i="2"/>
  <c r="CE159" i="2"/>
  <c r="BZ210" i="2"/>
  <c r="CG286" i="2"/>
  <c r="AS308" i="2"/>
  <c r="AQ310" i="2"/>
  <c r="AO328" i="2"/>
  <c r="AS336" i="2"/>
  <c r="BY348" i="2"/>
  <c r="BF357" i="2"/>
  <c r="BF356" i="2" s="1"/>
  <c r="M390" i="2"/>
  <c r="M383" i="2" s="1"/>
  <c r="CF135" i="2"/>
  <c r="BT138" i="2"/>
  <c r="BU152" i="2"/>
  <c r="O161" i="2"/>
  <c r="O163" i="2"/>
  <c r="BQ178" i="2"/>
  <c r="CG225" i="2"/>
  <c r="CG243" i="2"/>
  <c r="BQ247" i="2"/>
  <c r="CG255" i="2"/>
  <c r="BE266" i="2"/>
  <c r="BM275" i="2"/>
  <c r="CE281" i="2"/>
  <c r="BX295" i="2"/>
  <c r="BX294" i="2" s="1"/>
  <c r="CG300" i="2"/>
  <c r="BD294" i="2"/>
  <c r="AM294" i="2"/>
  <c r="BE303" i="2"/>
  <c r="AW308" i="2"/>
  <c r="CF315" i="2"/>
  <c r="AN327" i="2"/>
  <c r="AW331" i="2"/>
  <c r="BU350" i="2"/>
  <c r="BH353" i="2"/>
  <c r="BI353" i="2" s="1"/>
  <c r="AM357" i="2"/>
  <c r="AM356" i="2" s="1"/>
  <c r="BN357" i="2"/>
  <c r="BQ358" i="2"/>
  <c r="CC378" i="2"/>
  <c r="CC377" i="2" s="1"/>
  <c r="CA377" i="2"/>
  <c r="CG381" i="2"/>
  <c r="BY384" i="2"/>
  <c r="BU391" i="2"/>
  <c r="BT390" i="2"/>
  <c r="BT383" i="2" s="1"/>
  <c r="CB81" i="2"/>
  <c r="BE102" i="2"/>
  <c r="CD102" i="2"/>
  <c r="CJ102" i="2" s="1"/>
  <c r="O107" i="2"/>
  <c r="O109" i="2"/>
  <c r="CD121" i="2"/>
  <c r="CJ121" i="2" s="1"/>
  <c r="BM133" i="2"/>
  <c r="BQ135" i="2"/>
  <c r="BF138" i="2"/>
  <c r="BQ154" i="2"/>
  <c r="BQ176" i="2"/>
  <c r="CF219" i="2"/>
  <c r="AH280" i="2"/>
  <c r="BR280" i="2"/>
  <c r="AH294" i="2"/>
  <c r="BG310" i="2"/>
  <c r="BS310" i="2"/>
  <c r="AW336" i="2"/>
  <c r="CG337" i="2"/>
  <c r="AW348" i="2"/>
  <c r="AH350" i="2"/>
  <c r="AK350" i="2" s="1"/>
  <c r="AN357" i="2"/>
  <c r="AN356" i="2" s="1"/>
  <c r="CF378" i="2"/>
  <c r="CD460" i="2"/>
  <c r="CJ460" i="2" s="1"/>
  <c r="AP448" i="2"/>
  <c r="BQ517" i="2"/>
  <c r="BP516" i="2"/>
  <c r="BP500" i="2" s="1"/>
  <c r="CE121" i="2"/>
  <c r="BO119" i="2"/>
  <c r="CF154" i="2"/>
  <c r="CF203" i="2"/>
  <c r="BS205" i="2"/>
  <c r="BS194" i="2" s="1"/>
  <c r="CF239" i="2"/>
  <c r="BG264" i="2"/>
  <c r="AK281" i="2"/>
  <c r="BI281" i="2"/>
  <c r="CG291" i="2"/>
  <c r="AI294" i="2"/>
  <c r="CD301" i="2"/>
  <c r="M334" i="2"/>
  <c r="AU334" i="2"/>
  <c r="BW347" i="2"/>
  <c r="BY347" i="2" s="1"/>
  <c r="AZ357" i="2"/>
  <c r="AZ356" i="2" s="1"/>
  <c r="CG375" i="2"/>
  <c r="AJ390" i="2"/>
  <c r="AK393" i="2"/>
  <c r="BC119" i="2"/>
  <c r="BU135" i="2"/>
  <c r="BH138" i="2"/>
  <c r="BM146" i="2"/>
  <c r="O148" i="2"/>
  <c r="BE154" i="2"/>
  <c r="CC159" i="2"/>
  <c r="CE196" i="2"/>
  <c r="CG201" i="2"/>
  <c r="BC208" i="2"/>
  <c r="CD270" i="2"/>
  <c r="CO270" i="2" s="1"/>
  <c r="AM280" i="2"/>
  <c r="BV280" i="2"/>
  <c r="BJ280" i="2"/>
  <c r="AS295" i="2"/>
  <c r="CE301" i="2"/>
  <c r="AS303" i="2"/>
  <c r="BI303" i="2"/>
  <c r="AK308" i="2"/>
  <c r="BA308" i="2"/>
  <c r="AU310" i="2"/>
  <c r="AM327" i="2"/>
  <c r="AR327" i="2"/>
  <c r="G334" i="2"/>
  <c r="BY336" i="2"/>
  <c r="CG343" i="2"/>
  <c r="AV334" i="2"/>
  <c r="CG359" i="2"/>
  <c r="AS369" i="2"/>
  <c r="CF97" i="2"/>
  <c r="BW97" i="2"/>
  <c r="BK119" i="2"/>
  <c r="BE121" i="2"/>
  <c r="BQ133" i="2"/>
  <c r="BY152" i="2"/>
  <c r="BE176" i="2"/>
  <c r="CG198" i="2"/>
  <c r="CF241" i="2"/>
  <c r="BQ261" i="2"/>
  <c r="CD289" i="2"/>
  <c r="BR295" i="2"/>
  <c r="CG313" i="2"/>
  <c r="BA317" i="2"/>
  <c r="AK348" i="2"/>
  <c r="CG364" i="2"/>
  <c r="BU374" i="2"/>
  <c r="BR369" i="2"/>
  <c r="BM385" i="2"/>
  <c r="BK384" i="2"/>
  <c r="BM384" i="2" s="1"/>
  <c r="AU390" i="2"/>
  <c r="AU383" i="2" s="1"/>
  <c r="BE397" i="2"/>
  <c r="I50" i="1" s="1"/>
  <c r="CD254" i="2"/>
  <c r="CE289" i="2"/>
  <c r="AZ294" i="2"/>
  <c r="CF317" i="2"/>
  <c r="CF325" i="2"/>
  <c r="CG339" i="2"/>
  <c r="BM351" i="2"/>
  <c r="BJ350" i="2"/>
  <c r="BM350" i="2" s="1"/>
  <c r="BT119" i="2"/>
  <c r="BM152" i="2"/>
  <c r="CA138" i="2"/>
  <c r="CF159" i="2"/>
  <c r="BQ219" i="2"/>
  <c r="BI247" i="2"/>
  <c r="AJ294" i="2"/>
  <c r="AW303" i="2"/>
  <c r="CF311" i="2"/>
  <c r="CG341" i="2"/>
  <c r="AW354" i="2"/>
  <c r="AT353" i="2"/>
  <c r="AW353" i="2" s="1"/>
  <c r="AS366" i="2"/>
  <c r="CD385" i="2"/>
  <c r="BI95" i="2"/>
  <c r="BD81" i="2"/>
  <c r="AX99" i="2"/>
  <c r="AY99" i="2" s="1"/>
  <c r="AY97" i="2" s="1"/>
  <c r="CC102" i="2"/>
  <c r="BY121" i="2"/>
  <c r="CF127" i="2"/>
  <c r="CC127" i="2"/>
  <c r="BQ140" i="2"/>
  <c r="Z144" i="2"/>
  <c r="AA144" i="2" s="1"/>
  <c r="AB144" i="2" s="1"/>
  <c r="AD144" i="2" s="1"/>
  <c r="AE144" i="2" s="1"/>
  <c r="AF144" i="2" s="1"/>
  <c r="P144" i="2" s="1"/>
  <c r="CB138" i="2"/>
  <c r="CE154" i="2"/>
  <c r="BE159" i="2"/>
  <c r="Z160" i="2"/>
  <c r="AA160" i="2" s="1"/>
  <c r="AB160" i="2" s="1"/>
  <c r="AC160" i="2" s="1"/>
  <c r="AD160" i="2" s="1"/>
  <c r="AE160" i="2" s="1"/>
  <c r="AF160" i="2" s="1"/>
  <c r="P160" i="2" s="1"/>
  <c r="Z164" i="2"/>
  <c r="AA164" i="2" s="1"/>
  <c r="AB164" i="2" s="1"/>
  <c r="AD164" i="2" s="1"/>
  <c r="AE164" i="2" s="1"/>
  <c r="AF164" i="2" s="1"/>
  <c r="P164" i="2" s="1"/>
  <c r="BB194" i="2"/>
  <c r="CE224" i="2"/>
  <c r="CD227" i="2"/>
  <c r="CO227" i="2" s="1"/>
  <c r="CC261" i="2"/>
  <c r="I278" i="2"/>
  <c r="AT294" i="2"/>
  <c r="CB294" i="2"/>
  <c r="CF300" i="2"/>
  <c r="BE308" i="2"/>
  <c r="K279" i="2"/>
  <c r="BI315" i="2"/>
  <c r="BE327" i="2"/>
  <c r="BQ336" i="2"/>
  <c r="CE336" i="2"/>
  <c r="CD348" i="2"/>
  <c r="BU348" i="2"/>
  <c r="BV369" i="2"/>
  <c r="BY374" i="2"/>
  <c r="BM102" i="2"/>
  <c r="CC100" i="2"/>
  <c r="BG119" i="2"/>
  <c r="O132" i="2"/>
  <c r="CE133" i="2"/>
  <c r="BP138" i="2"/>
  <c r="BY154" i="2"/>
  <c r="BI178" i="2"/>
  <c r="CG199" i="2"/>
  <c r="CG212" i="2"/>
  <c r="CG270" i="2"/>
  <c r="BB310" i="2"/>
  <c r="BN310" i="2"/>
  <c r="BZ310" i="2"/>
  <c r="BE325" i="2"/>
  <c r="AQ327" i="2"/>
  <c r="BO335" i="2"/>
  <c r="BQ335" i="2" s="1"/>
  <c r="AY334" i="2"/>
  <c r="AL357" i="2"/>
  <c r="AL356" i="2" s="1"/>
  <c r="BE378" i="2"/>
  <c r="AZ384" i="2"/>
  <c r="BA385" i="2"/>
  <c r="AS511" i="2"/>
  <c r="CC393" i="2"/>
  <c r="CC395" i="2"/>
  <c r="AO449" i="2"/>
  <c r="BU463" i="2"/>
  <c r="AS477" i="2"/>
  <c r="AX480" i="2"/>
  <c r="BA497" i="2"/>
  <c r="BI519" i="2"/>
  <c r="AS536" i="2"/>
  <c r="CG539" i="2"/>
  <c r="BE549" i="2"/>
  <c r="BY553" i="2"/>
  <c r="CF554" i="2"/>
  <c r="AW554" i="2"/>
  <c r="G556" i="2"/>
  <c r="CC557" i="2"/>
  <c r="AS559" i="2"/>
  <c r="BE569" i="2"/>
  <c r="BB357" i="2"/>
  <c r="BB356" i="2" s="1"/>
  <c r="CG363" i="2"/>
  <c r="BI366" i="2"/>
  <c r="CG367" i="2"/>
  <c r="CE391" i="2"/>
  <c r="AW391" i="2"/>
  <c r="CG444" i="2"/>
  <c r="E448" i="2"/>
  <c r="CG458" i="2"/>
  <c r="AS460" i="2"/>
  <c r="BJ465" i="2"/>
  <c r="CG468" i="2"/>
  <c r="AK472" i="2"/>
  <c r="BA472" i="2"/>
  <c r="CG475" i="2"/>
  <c r="CG484" i="2"/>
  <c r="CG488" i="2"/>
  <c r="AK495" i="2"/>
  <c r="AK497" i="2"/>
  <c r="BQ497" i="2"/>
  <c r="CG509" i="2"/>
  <c r="AO517" i="2"/>
  <c r="BW516" i="2"/>
  <c r="BW500" i="2" s="1"/>
  <c r="AO525" i="2"/>
  <c r="BU525" i="2"/>
  <c r="AS532" i="2"/>
  <c r="BI532" i="2"/>
  <c r="BY532" i="2"/>
  <c r="CG537" i="2"/>
  <c r="AK541" i="2"/>
  <c r="BA541" i="2"/>
  <c r="CG546" i="2"/>
  <c r="CM546" i="2" s="1"/>
  <c r="AR548" i="2"/>
  <c r="AS548" i="2" s="1"/>
  <c r="AK554" i="2"/>
  <c r="AQ556" i="2"/>
  <c r="AQ547" i="2" s="1"/>
  <c r="BQ557" i="2"/>
  <c r="BE562" i="2"/>
  <c r="CG572" i="2"/>
  <c r="AW573" i="2"/>
  <c r="AP357" i="2"/>
  <c r="AP356" i="2" s="1"/>
  <c r="BP357" i="2"/>
  <c r="CG365" i="2"/>
  <c r="BH357" i="2"/>
  <c r="BH356" i="2" s="1"/>
  <c r="AW369" i="2"/>
  <c r="BQ378" i="2"/>
  <c r="BA391" i="2"/>
  <c r="BQ393" i="2"/>
  <c r="BA395" i="2"/>
  <c r="F448" i="2"/>
  <c r="BS448" i="2"/>
  <c r="AO454" i="2"/>
  <c r="BI463" i="2"/>
  <c r="CD466" i="2"/>
  <c r="CJ466" i="2" s="1"/>
  <c r="G472" i="2"/>
  <c r="CF495" i="2"/>
  <c r="BA495" i="2"/>
  <c r="BQ495" i="2"/>
  <c r="CF501" i="2"/>
  <c r="BA501" i="2"/>
  <c r="BF516" i="2"/>
  <c r="BF500" i="2" s="1"/>
  <c r="BT516" i="2"/>
  <c r="BT500" i="2" s="1"/>
  <c r="BI528" i="2"/>
  <c r="CD536" i="2"/>
  <c r="CJ536" i="2" s="1"/>
  <c r="BY554" i="2"/>
  <c r="I556" i="2"/>
  <c r="BE557" i="2"/>
  <c r="CD559" i="2"/>
  <c r="CJ559" i="2" s="1"/>
  <c r="BU559" i="2"/>
  <c r="BE561" i="2"/>
  <c r="BU561" i="2"/>
  <c r="AS569" i="2"/>
  <c r="CE573" i="2"/>
  <c r="CG576" i="2"/>
  <c r="BD357" i="2"/>
  <c r="BD356" i="2" s="1"/>
  <c r="BM366" i="2"/>
  <c r="CG379" i="2"/>
  <c r="BQ395" i="2"/>
  <c r="BF448" i="2"/>
  <c r="AX465" i="2"/>
  <c r="AO472" i="2"/>
  <c r="CG479" i="2"/>
  <c r="AL480" i="2"/>
  <c r="AO497" i="2"/>
  <c r="CG502" i="2"/>
  <c r="CG513" i="2"/>
  <c r="AR516" i="2"/>
  <c r="AR500" i="2" s="1"/>
  <c r="BU517" i="2"/>
  <c r="CG518" i="2"/>
  <c r="AW519" i="2"/>
  <c r="BK516" i="2"/>
  <c r="CC519" i="2"/>
  <c r="BY528" i="2"/>
  <c r="BT548" i="2"/>
  <c r="BU548" i="2" s="1"/>
  <c r="CD549" i="2"/>
  <c r="CJ549" i="2" s="1"/>
  <c r="G549" i="2"/>
  <c r="G548" i="2" s="1"/>
  <c r="CE559" i="2"/>
  <c r="BV556" i="2"/>
  <c r="BV547" i="2" s="1"/>
  <c r="N34" i="1" s="1"/>
  <c r="AS562" i="2"/>
  <c r="AK573" i="2"/>
  <c r="BA573" i="2"/>
  <c r="BY354" i="2"/>
  <c r="BU358" i="2"/>
  <c r="G383" i="2"/>
  <c r="BJ390" i="2"/>
  <c r="BJ383" i="2" s="1"/>
  <c r="AO391" i="2"/>
  <c r="CF395" i="2"/>
  <c r="G402" i="2"/>
  <c r="CD477" i="2"/>
  <c r="CJ477" i="2" s="1"/>
  <c r="CG482" i="2"/>
  <c r="BU495" i="2"/>
  <c r="CG498" i="2"/>
  <c r="CD511" i="2"/>
  <c r="CJ511" i="2" s="1"/>
  <c r="CE549" i="2"/>
  <c r="BI549" i="2"/>
  <c r="BY549" i="2"/>
  <c r="AJ553" i="2"/>
  <c r="K556" i="2"/>
  <c r="CF559" i="2"/>
  <c r="BJ556" i="2"/>
  <c r="CG577" i="2"/>
  <c r="CM577" i="2" s="1"/>
  <c r="BT369" i="2"/>
  <c r="BI378" i="2"/>
  <c r="CG382" i="2"/>
  <c r="D448" i="2"/>
  <c r="CE460" i="2"/>
  <c r="CE463" i="2"/>
  <c r="BS465" i="2"/>
  <c r="CE477" i="2"/>
  <c r="CG492" i="2"/>
  <c r="AZ516" i="2"/>
  <c r="AZ500" i="2" s="1"/>
  <c r="CB516" i="2"/>
  <c r="CB500" i="2" s="1"/>
  <c r="CG530" i="2"/>
  <c r="CD532" i="2"/>
  <c r="CF532" i="2"/>
  <c r="CG538" i="2"/>
  <c r="CF549" i="2"/>
  <c r="CD557" i="2"/>
  <c r="CJ557" i="2" s="1"/>
  <c r="AX556" i="2"/>
  <c r="CD569" i="2"/>
  <c r="CJ569" i="2" s="1"/>
  <c r="CD354" i="2"/>
  <c r="AW358" i="2"/>
  <c r="AJ357" i="2"/>
  <c r="AJ356" i="2" s="1"/>
  <c r="BA366" i="2"/>
  <c r="AS393" i="2"/>
  <c r="CG394" i="2"/>
  <c r="BE395" i="2"/>
  <c r="CG396" i="2"/>
  <c r="CM396" i="2" s="1"/>
  <c r="CG399" i="2"/>
  <c r="CG402" i="2"/>
  <c r="CM402" i="2" s="1"/>
  <c r="AK463" i="2"/>
  <c r="BA466" i="2"/>
  <c r="AK477" i="2"/>
  <c r="CG485" i="2"/>
  <c r="D480" i="2"/>
  <c r="BV480" i="2"/>
  <c r="G497" i="2"/>
  <c r="BY497" i="2"/>
  <c r="D500" i="2"/>
  <c r="CF511" i="2"/>
  <c r="BY517" i="2"/>
  <c r="AK519" i="2"/>
  <c r="BQ519" i="2"/>
  <c r="CC525" i="2"/>
  <c r="BM528" i="2"/>
  <c r="CE532" i="2"/>
  <c r="AK549" i="2"/>
  <c r="AO553" i="2"/>
  <c r="BQ554" i="2"/>
  <c r="CE557" i="2"/>
  <c r="AW557" i="2"/>
  <c r="D556" i="2"/>
  <c r="AL556" i="2"/>
  <c r="AL547" i="2" s="1"/>
  <c r="E34" i="1" s="1"/>
  <c r="BM559" i="2"/>
  <c r="BQ561" i="2"/>
  <c r="CD562" i="2"/>
  <c r="CJ562" i="2" s="1"/>
  <c r="AW561" i="2"/>
  <c r="CE569" i="2"/>
  <c r="CG574" i="2"/>
  <c r="BY351" i="2"/>
  <c r="CE354" i="2"/>
  <c r="AK358" i="2"/>
  <c r="CF374" i="2"/>
  <c r="CG380" i="2"/>
  <c r="BI384" i="2"/>
  <c r="BD390" i="2"/>
  <c r="BD383" i="2" s="1"/>
  <c r="BS390" i="2"/>
  <c r="BS383" i="2" s="1"/>
  <c r="AI397" i="2"/>
  <c r="CG401" i="2"/>
  <c r="CG440" i="2"/>
  <c r="CM440" i="2" s="1"/>
  <c r="CG445" i="2"/>
  <c r="BL448" i="2"/>
  <c r="E465" i="2"/>
  <c r="AS472" i="2"/>
  <c r="BG465" i="2"/>
  <c r="BI495" i="2"/>
  <c r="AS497" i="2"/>
  <c r="CC511" i="2"/>
  <c r="CF519" i="2"/>
  <c r="AW525" i="2"/>
  <c r="BM525" i="2"/>
  <c r="AK528" i="2"/>
  <c r="AK532" i="2"/>
  <c r="BA532" i="2"/>
  <c r="BQ532" i="2"/>
  <c r="CG533" i="2"/>
  <c r="BM549" i="2"/>
  <c r="CG551" i="2"/>
  <c r="BE554" i="2"/>
  <c r="AK557" i="2"/>
  <c r="BA559" i="2"/>
  <c r="CE562" i="2"/>
  <c r="CG446" i="2"/>
  <c r="AO466" i="2"/>
  <c r="CG470" i="2"/>
  <c r="CG476" i="2"/>
  <c r="F500" i="2"/>
  <c r="CG508" i="2"/>
  <c r="CD370" i="2"/>
  <c r="CG387" i="2"/>
  <c r="CD393" i="2"/>
  <c r="AS395" i="2"/>
  <c r="AS397" i="2"/>
  <c r="F50" i="1" s="1"/>
  <c r="CC397" i="2"/>
  <c r="O50" i="1" s="1"/>
  <c r="CG452" i="2"/>
  <c r="CD454" i="2"/>
  <c r="CJ454" i="2" s="1"/>
  <c r="CG459" i="2"/>
  <c r="BM497" i="2"/>
  <c r="CG499" i="2"/>
  <c r="CG506" i="2"/>
  <c r="CG510" i="2"/>
  <c r="CE517" i="2"/>
  <c r="AM516" i="2"/>
  <c r="AM500" i="2" s="1"/>
  <c r="CF528" i="2"/>
  <c r="BY391" i="2"/>
  <c r="CE393" i="2"/>
  <c r="BE477" i="2"/>
  <c r="CG478" i="2"/>
  <c r="CG490" i="2"/>
  <c r="AW495" i="2"/>
  <c r="BU519" i="2"/>
  <c r="AK525" i="2"/>
  <c r="BA525" i="2"/>
  <c r="CG526" i="2"/>
  <c r="CD554" i="2"/>
  <c r="CJ554" i="2" s="1"/>
  <c r="BR27" i="2"/>
  <c r="AX32" i="2"/>
  <c r="AH9" i="2"/>
  <c r="AT9" i="2"/>
  <c r="AP27" i="2"/>
  <c r="BF27" i="2"/>
  <c r="BN32" i="2"/>
  <c r="CG34" i="2"/>
  <c r="CG33" i="2" s="1"/>
  <c r="CM33" i="2" s="1"/>
  <c r="CF43" i="2"/>
  <c r="BQ47" i="2"/>
  <c r="BD44" i="2"/>
  <c r="BY56" i="2"/>
  <c r="AS58" i="2"/>
  <c r="AI60" i="2"/>
  <c r="CE64" i="2"/>
  <c r="AQ27" i="2"/>
  <c r="AL32" i="2"/>
  <c r="AZ32" i="2"/>
  <c r="BS32" i="2"/>
  <c r="CD35" i="2"/>
  <c r="CJ35" i="2" s="1"/>
  <c r="CD47" i="2"/>
  <c r="CJ47" i="2" s="1"/>
  <c r="AU60" i="2"/>
  <c r="BJ157" i="2"/>
  <c r="BM159" i="2"/>
  <c r="Z112" i="2"/>
  <c r="AA112" i="2" s="1"/>
  <c r="AB112" i="2" s="1"/>
  <c r="AE112" i="2" s="1"/>
  <c r="AF112" i="2" s="1"/>
  <c r="P112" i="2" s="1"/>
  <c r="O112" i="2"/>
  <c r="CC20" i="2"/>
  <c r="BH27" i="2"/>
  <c r="CE28" i="2"/>
  <c r="G32" i="2"/>
  <c r="AN32" i="2"/>
  <c r="CD37" i="2"/>
  <c r="CJ37" i="2" s="1"/>
  <c r="CE37" i="2"/>
  <c r="CC43" i="2"/>
  <c r="AO47" i="2"/>
  <c r="BU47" i="2"/>
  <c r="CF47" i="2"/>
  <c r="CF49" i="2"/>
  <c r="CG50" i="2"/>
  <c r="CD51" i="2"/>
  <c r="CJ51" i="2" s="1"/>
  <c r="BU51" i="2"/>
  <c r="CG52" i="2"/>
  <c r="CG54" i="2"/>
  <c r="BI56" i="2"/>
  <c r="CD56" i="2"/>
  <c r="CG59" i="2"/>
  <c r="CF61" i="2"/>
  <c r="CG70" i="2"/>
  <c r="AX9" i="2"/>
  <c r="AP32" i="2"/>
  <c r="BR32" i="2"/>
  <c r="AK35" i="2"/>
  <c r="AW35" i="2"/>
  <c r="BI35" i="2"/>
  <c r="CF37" i="2"/>
  <c r="CE68" i="2"/>
  <c r="AO20" i="2"/>
  <c r="BJ27" i="2"/>
  <c r="AK28" i="2"/>
  <c r="BX27" i="2"/>
  <c r="BY39" i="2"/>
  <c r="BE43" i="2"/>
  <c r="BI47" i="2"/>
  <c r="AW51" i="2"/>
  <c r="BB60" i="2"/>
  <c r="BR60" i="2"/>
  <c r="BE20" i="2"/>
  <c r="AS20" i="2"/>
  <c r="AI27" i="2"/>
  <c r="BL27" i="2"/>
  <c r="AW39" i="2"/>
  <c r="AS43" i="2"/>
  <c r="BN55" i="2"/>
  <c r="BQ56" i="2"/>
  <c r="CD58" i="2"/>
  <c r="CJ58" i="2" s="1"/>
  <c r="BC60" i="2"/>
  <c r="BW44" i="2"/>
  <c r="CE58" i="2"/>
  <c r="CG273" i="2"/>
  <c r="CF273" i="2"/>
  <c r="CE20" i="2"/>
  <c r="AP9" i="2"/>
  <c r="BB9" i="2"/>
  <c r="BN9" i="2"/>
  <c r="BN27" i="2"/>
  <c r="BM35" i="2"/>
  <c r="BY35" i="2"/>
  <c r="CD39" i="2"/>
  <c r="CJ39" i="2" s="1"/>
  <c r="AK39" i="2"/>
  <c r="AH44" i="2"/>
  <c r="CG48" i="2"/>
  <c r="CC51" i="2"/>
  <c r="CE55" i="2"/>
  <c r="CA27" i="2"/>
  <c r="BJ32" i="2"/>
  <c r="BA39" i="2"/>
  <c r="CE45" i="2"/>
  <c r="AK47" i="2"/>
  <c r="CD49" i="2"/>
  <c r="CJ49" i="2" s="1"/>
  <c r="BQ51" i="2"/>
  <c r="BE58" i="2"/>
  <c r="BS60" i="2"/>
  <c r="CE98" i="2"/>
  <c r="BS97" i="2"/>
  <c r="CD28" i="2"/>
  <c r="CJ28" i="2" s="1"/>
  <c r="CC47" i="2"/>
  <c r="BE51" i="2"/>
  <c r="CD53" i="2"/>
  <c r="CJ53" i="2" s="1"/>
  <c r="AO55" i="2"/>
  <c r="AL44" i="2"/>
  <c r="CE56" i="2"/>
  <c r="AS68" i="2"/>
  <c r="AP60" i="2"/>
  <c r="O126" i="2"/>
  <c r="Z126" i="2"/>
  <c r="AA126" i="2" s="1"/>
  <c r="AB126" i="2" s="1"/>
  <c r="AD126" i="2" s="1"/>
  <c r="AE126" i="2" s="1"/>
  <c r="AF126" i="2" s="1"/>
  <c r="P126" i="2" s="1"/>
  <c r="CE35" i="2"/>
  <c r="AO39" i="2"/>
  <c r="AS51" i="2"/>
  <c r="AP44" i="2"/>
  <c r="BI57" i="2"/>
  <c r="BH55" i="2"/>
  <c r="BH44" i="2" s="1"/>
  <c r="AT60" i="2"/>
  <c r="CD61" i="2"/>
  <c r="CJ61" i="2" s="1"/>
  <c r="CG62" i="2"/>
  <c r="BE56" i="2"/>
  <c r="AL60" i="2"/>
  <c r="CG74" i="2"/>
  <c r="BL81" i="2"/>
  <c r="BX81" i="2"/>
  <c r="BJ89" i="2"/>
  <c r="BK91" i="2"/>
  <c r="BK89" i="2" s="1"/>
  <c r="BK81" i="2" s="1"/>
  <c r="BF100" i="2"/>
  <c r="BI102" i="2"/>
  <c r="BF119" i="2"/>
  <c r="BI121" i="2"/>
  <c r="BW95" i="2"/>
  <c r="BY95" i="2" s="1"/>
  <c r="CD152" i="2"/>
  <c r="CJ152" i="2" s="1"/>
  <c r="BB138" i="2"/>
  <c r="BE152" i="2"/>
  <c r="Z93" i="2"/>
  <c r="AA93" i="2" s="1"/>
  <c r="AB93" i="2" s="1"/>
  <c r="AE93" i="2" s="1"/>
  <c r="AF93" i="2" s="1"/>
  <c r="P93" i="2" s="1"/>
  <c r="O93" i="2"/>
  <c r="BE95" i="2"/>
  <c r="CE146" i="2"/>
  <c r="BG138" i="2"/>
  <c r="BI146" i="2"/>
  <c r="CE152" i="2"/>
  <c r="BC138" i="2"/>
  <c r="G60" i="2"/>
  <c r="BZ60" i="2"/>
  <c r="CG63" i="2"/>
  <c r="AY60" i="2"/>
  <c r="CG73" i="2"/>
  <c r="BW89" i="2"/>
  <c r="BA127" i="2"/>
  <c r="BI58" i="2"/>
  <c r="BF60" i="2"/>
  <c r="AZ81" i="2"/>
  <c r="CA89" i="2"/>
  <c r="AZ119" i="2"/>
  <c r="AW58" i="2"/>
  <c r="BY58" i="2"/>
  <c r="K60" i="2"/>
  <c r="BV60" i="2"/>
  <c r="AM60" i="2"/>
  <c r="CF83" i="2"/>
  <c r="CF121" i="2"/>
  <c r="BK138" i="2"/>
  <c r="BM140" i="2"/>
  <c r="CG67" i="2"/>
  <c r="CD68" i="2"/>
  <c r="CJ68" i="2" s="1"/>
  <c r="CG69" i="2"/>
  <c r="CG77" i="2"/>
  <c r="Z84" i="2"/>
  <c r="AA84" i="2" s="1"/>
  <c r="AB84" i="2" s="1"/>
  <c r="AC84" i="2" s="1"/>
  <c r="AD84" i="2" s="1"/>
  <c r="AE84" i="2" s="1"/>
  <c r="AF84" i="2" s="1"/>
  <c r="P84" i="2" s="1"/>
  <c r="O84" i="2"/>
  <c r="CG98" i="2"/>
  <c r="BR98" i="2"/>
  <c r="CE178" i="2"/>
  <c r="AY176" i="2"/>
  <c r="O181" i="2"/>
  <c r="Z181" i="2"/>
  <c r="AA181" i="2" s="1"/>
  <c r="AB181" i="2" s="1"/>
  <c r="AD181" i="2" s="1"/>
  <c r="AE181" i="2" s="1"/>
  <c r="AF181" i="2" s="1"/>
  <c r="P181" i="2" s="1"/>
  <c r="BU266" i="2"/>
  <c r="BL55" i="2"/>
  <c r="BL44" i="2" s="1"/>
  <c r="CF58" i="2"/>
  <c r="AK61" i="2"/>
  <c r="AH60" i="2"/>
  <c r="CD71" i="2"/>
  <c r="CJ71" i="2" s="1"/>
  <c r="CF76" i="2"/>
  <c r="BU83" i="2"/>
  <c r="Z87" i="2"/>
  <c r="AA87" i="2" s="1"/>
  <c r="AB87" i="2" s="1"/>
  <c r="AE87" i="2" s="1"/>
  <c r="AF87" i="2" s="1"/>
  <c r="P87" i="2" s="1"/>
  <c r="O87" i="2"/>
  <c r="AY94" i="2"/>
  <c r="CE94" i="2" s="1"/>
  <c r="BR100" i="2"/>
  <c r="BU102" i="2"/>
  <c r="CE140" i="2"/>
  <c r="AY138" i="2"/>
  <c r="BA140" i="2"/>
  <c r="AX60" i="2"/>
  <c r="BZ98" i="2"/>
  <c r="BZ97" i="2" s="1"/>
  <c r="CA97" i="2"/>
  <c r="BS119" i="2"/>
  <c r="BU121" i="2"/>
  <c r="CA60" i="2"/>
  <c r="BF83" i="2"/>
  <c r="BG85" i="2"/>
  <c r="BG83" i="2" s="1"/>
  <c r="BF91" i="2"/>
  <c r="BF89" i="2" s="1"/>
  <c r="AK58" i="2"/>
  <c r="AK64" i="2"/>
  <c r="Z91" i="2"/>
  <c r="AA91" i="2" s="1"/>
  <c r="AB91" i="2" s="1"/>
  <c r="AE91" i="2" s="1"/>
  <c r="AF91" i="2" s="1"/>
  <c r="P91" i="2" s="1"/>
  <c r="CD93" i="2"/>
  <c r="BJ97" i="2"/>
  <c r="BM97" i="2" s="1"/>
  <c r="AY100" i="2"/>
  <c r="BK100" i="2"/>
  <c r="BW100" i="2"/>
  <c r="Z104" i="2"/>
  <c r="AA104" i="2" s="1"/>
  <c r="AB104" i="2" s="1"/>
  <c r="AE104" i="2" s="1"/>
  <c r="AF104" i="2" s="1"/>
  <c r="P104" i="2" s="1"/>
  <c r="AX119" i="2"/>
  <c r="BV119" i="2"/>
  <c r="Z131" i="2"/>
  <c r="AA131" i="2" s="1"/>
  <c r="AB131" i="2" s="1"/>
  <c r="AE131" i="2" s="1"/>
  <c r="AF131" i="2" s="1"/>
  <c r="P131" i="2" s="1"/>
  <c r="O131" i="2"/>
  <c r="CD178" i="2"/>
  <c r="CJ178" i="2" s="1"/>
  <c r="AX176" i="2"/>
  <c r="BA178" i="2"/>
  <c r="CF198" i="2"/>
  <c r="BL196" i="2"/>
  <c r="BL194" i="2" s="1"/>
  <c r="CB196" i="2"/>
  <c r="CB194" i="2" s="1"/>
  <c r="AX85" i="2"/>
  <c r="CG85" i="2"/>
  <c r="CG91" i="2"/>
  <c r="BV98" i="2"/>
  <c r="BV97" i="2" s="1"/>
  <c r="CF102" i="2"/>
  <c r="CD135" i="2"/>
  <c r="CJ135" i="2" s="1"/>
  <c r="AX157" i="2"/>
  <c r="CD159" i="2"/>
  <c r="CJ159" i="2" s="1"/>
  <c r="BA159" i="2"/>
  <c r="CG207" i="2"/>
  <c r="BN97" i="2"/>
  <c r="BQ97" i="2" s="1"/>
  <c r="O110" i="2"/>
  <c r="BB119" i="2"/>
  <c r="BN119" i="2"/>
  <c r="O122" i="2"/>
  <c r="CE135" i="2"/>
  <c r="BZ138" i="2"/>
  <c r="Z167" i="2"/>
  <c r="AA167" i="2" s="1"/>
  <c r="AB167" i="2" s="1"/>
  <c r="AE167" i="2" s="1"/>
  <c r="AF167" i="2" s="1"/>
  <c r="P167" i="2" s="1"/>
  <c r="AX194" i="2"/>
  <c r="BA196" i="2"/>
  <c r="BW219" i="2"/>
  <c r="BW208" i="2" s="1"/>
  <c r="CG221" i="2"/>
  <c r="BH280" i="2"/>
  <c r="BI289" i="2"/>
  <c r="BV89" i="2"/>
  <c r="CA96" i="2"/>
  <c r="CA95" i="2" s="1"/>
  <c r="CA119" i="2"/>
  <c r="CD127" i="2"/>
  <c r="CJ127" i="2" s="1"/>
  <c r="CG206" i="2"/>
  <c r="CF271" i="2"/>
  <c r="CG271" i="2"/>
  <c r="CD154" i="2"/>
  <c r="CJ154" i="2" s="1"/>
  <c r="BA154" i="2"/>
  <c r="BV176" i="2"/>
  <c r="BY178" i="2"/>
  <c r="CF213" i="2"/>
  <c r="CD246" i="2"/>
  <c r="CJ246" i="2" s="1"/>
  <c r="BG99" i="2"/>
  <c r="BG97" i="2" s="1"/>
  <c r="BI97" i="2" s="1"/>
  <c r="CF140" i="2"/>
  <c r="CF269" i="2"/>
  <c r="CE76" i="2"/>
  <c r="AX87" i="2"/>
  <c r="CD87" i="2" s="1"/>
  <c r="O88" i="2"/>
  <c r="BB91" i="2"/>
  <c r="BB89" i="2" s="1"/>
  <c r="BR119" i="2"/>
  <c r="M26" i="1" s="1"/>
  <c r="CC121" i="2"/>
  <c r="BZ89" i="2"/>
  <c r="BA121" i="2"/>
  <c r="BQ121" i="2"/>
  <c r="CF133" i="2"/>
  <c r="O141" i="2"/>
  <c r="BJ176" i="2"/>
  <c r="BM178" i="2"/>
  <c r="CF146" i="2"/>
  <c r="BD138" i="2"/>
  <c r="CF200" i="2"/>
  <c r="BT261" i="2"/>
  <c r="BT250" i="2" s="1"/>
  <c r="BM127" i="2"/>
  <c r="BI140" i="2"/>
  <c r="BV157" i="2"/>
  <c r="BY159" i="2"/>
  <c r="CG200" i="2"/>
  <c r="BF208" i="2"/>
  <c r="CG218" i="2"/>
  <c r="CM218" i="2" s="1"/>
  <c r="CG231" i="2"/>
  <c r="CD133" i="2"/>
  <c r="CJ133" i="2" s="1"/>
  <c r="CD146" i="2"/>
  <c r="CJ146" i="2" s="1"/>
  <c r="BB157" i="2"/>
  <c r="BN157" i="2"/>
  <c r="BZ157" i="2"/>
  <c r="CA194" i="2"/>
  <c r="BZ219" i="2"/>
  <c r="CC219" i="2" s="1"/>
  <c r="BO236" i="2"/>
  <c r="CG244" i="2"/>
  <c r="CG260" i="2"/>
  <c r="CM260" i="2" s="1"/>
  <c r="CD260" i="2"/>
  <c r="CJ260" i="2" s="1"/>
  <c r="AJ280" i="2"/>
  <c r="AK289" i="2"/>
  <c r="AL327" i="2"/>
  <c r="AO331" i="2"/>
  <c r="BF194" i="2"/>
  <c r="BU222" i="2"/>
  <c r="BA238" i="2"/>
  <c r="AZ236" i="2"/>
  <c r="BU252" i="2"/>
  <c r="AX310" i="2"/>
  <c r="BA311" i="2"/>
  <c r="BK310" i="2"/>
  <c r="O145" i="2"/>
  <c r="BH176" i="2"/>
  <c r="BT176" i="2"/>
  <c r="BU176" i="2" s="1"/>
  <c r="BX196" i="2"/>
  <c r="BX194" i="2" s="1"/>
  <c r="CG220" i="2"/>
  <c r="AX222" i="2"/>
  <c r="BA224" i="2"/>
  <c r="BL224" i="2"/>
  <c r="BL222" i="2" s="1"/>
  <c r="CF226" i="2"/>
  <c r="BB236" i="2"/>
  <c r="CG241" i="2"/>
  <c r="BG236" i="2"/>
  <c r="BL266" i="2"/>
  <c r="BL264" i="2" s="1"/>
  <c r="CF270" i="2"/>
  <c r="AO308" i="2"/>
  <c r="AX208" i="2"/>
  <c r="H25" i="1" s="1"/>
  <c r="CA208" i="2"/>
  <c r="BU238" i="2"/>
  <c r="BE252" i="2"/>
  <c r="CG258" i="2"/>
  <c r="BH264" i="2"/>
  <c r="BI275" i="2"/>
  <c r="AL310" i="2"/>
  <c r="AO311" i="2"/>
  <c r="BQ347" i="2"/>
  <c r="BN334" i="2"/>
  <c r="CF152" i="2"/>
  <c r="CE210" i="2"/>
  <c r="AZ222" i="2"/>
  <c r="CE266" i="2"/>
  <c r="CD272" i="2"/>
  <c r="BG157" i="2"/>
  <c r="BE178" i="2"/>
  <c r="BK194" i="2"/>
  <c r="AY208" i="2"/>
  <c r="AZ208" i="2"/>
  <c r="CB210" i="2"/>
  <c r="CB208" i="2" s="1"/>
  <c r="CG217" i="2"/>
  <c r="BB222" i="2"/>
  <c r="BE224" i="2"/>
  <c r="BG222" i="2"/>
  <c r="CG232" i="2"/>
  <c r="CM232" i="2" s="1"/>
  <c r="BE238" i="2"/>
  <c r="CF245" i="2"/>
  <c r="BK250" i="2"/>
  <c r="BM261" i="2"/>
  <c r="BI266" i="2"/>
  <c r="AX138" i="2"/>
  <c r="BJ138" i="2"/>
  <c r="BV138" i="2"/>
  <c r="O184" i="2"/>
  <c r="BE196" i="2"/>
  <c r="BA210" i="2"/>
  <c r="BO208" i="2"/>
  <c r="BB208" i="2"/>
  <c r="I25" i="1" s="1"/>
  <c r="CG226" i="2"/>
  <c r="CD245" i="2"/>
  <c r="CG245" i="2"/>
  <c r="CG246" i="2"/>
  <c r="CM246" i="2" s="1"/>
  <c r="BF250" i="2"/>
  <c r="BI252" i="2"/>
  <c r="CB266" i="2"/>
  <c r="CB264" i="2" s="1"/>
  <c r="BA275" i="2"/>
  <c r="AX264" i="2"/>
  <c r="CF289" i="2"/>
  <c r="BK222" i="2"/>
  <c r="BH236" i="2"/>
  <c r="BI238" i="2"/>
  <c r="CF247" i="2"/>
  <c r="CE249" i="2"/>
  <c r="CF254" i="2"/>
  <c r="BA261" i="2"/>
  <c r="CF178" i="2"/>
  <c r="CG203" i="2"/>
  <c r="CD213" i="2"/>
  <c r="CO213" i="2" s="1"/>
  <c r="CG213" i="2"/>
  <c r="CG214" i="2"/>
  <c r="CF227" i="2"/>
  <c r="CG259" i="2"/>
  <c r="CF275" i="2"/>
  <c r="BI336" i="2"/>
  <c r="BF335" i="2"/>
  <c r="CG227" i="2"/>
  <c r="CG229" i="2"/>
  <c r="CF242" i="2"/>
  <c r="BL252" i="2"/>
  <c r="BL250" i="2" s="1"/>
  <c r="CF253" i="2"/>
  <c r="BX252" i="2"/>
  <c r="BX266" i="2"/>
  <c r="BX264" i="2" s="1"/>
  <c r="BT280" i="2"/>
  <c r="CG318" i="2"/>
  <c r="BE317" i="2"/>
  <c r="BA252" i="2"/>
  <c r="CE303" i="2"/>
  <c r="CF308" i="2"/>
  <c r="CG309" i="2"/>
  <c r="CE315" i="2"/>
  <c r="BA315" i="2"/>
  <c r="CD325" i="2"/>
  <c r="BA325" i="2"/>
  <c r="AX324" i="2"/>
  <c r="BA324" i="2" s="1"/>
  <c r="AX236" i="2"/>
  <c r="AZ264" i="2"/>
  <c r="CF268" i="2"/>
  <c r="CG269" i="2"/>
  <c r="G279" i="2"/>
  <c r="CG283" i="2"/>
  <c r="CG288" i="2"/>
  <c r="AL294" i="2"/>
  <c r="AO303" i="2"/>
  <c r="CG304" i="2"/>
  <c r="CD311" i="2"/>
  <c r="BJ310" i="2"/>
  <c r="BV310" i="2"/>
  <c r="CG312" i="2"/>
  <c r="CG314" i="2"/>
  <c r="AO315" i="2"/>
  <c r="AT327" i="2"/>
  <c r="AW328" i="2"/>
  <c r="BY335" i="2"/>
  <c r="BV334" i="2"/>
  <c r="BS335" i="2"/>
  <c r="BS334" i="2" s="1"/>
  <c r="BU336" i="2"/>
  <c r="CD232" i="2"/>
  <c r="CJ232" i="2" s="1"/>
  <c r="AY250" i="2"/>
  <c r="CG256" i="2"/>
  <c r="CG267" i="2"/>
  <c r="CG284" i="2"/>
  <c r="CG296" i="2"/>
  <c r="CG306" i="2"/>
  <c r="AY310" i="2"/>
  <c r="CD317" i="2"/>
  <c r="AK328" i="2"/>
  <c r="CD328" i="2"/>
  <c r="CG340" i="2"/>
  <c r="BB347" i="2"/>
  <c r="BE348" i="2"/>
  <c r="CE317" i="2"/>
  <c r="AO348" i="2"/>
  <c r="AM347" i="2"/>
  <c r="AM334" i="2" s="1"/>
  <c r="CG230" i="2"/>
  <c r="CG239" i="2"/>
  <c r="CG254" i="2"/>
  <c r="BW294" i="2"/>
  <c r="CG307" i="2"/>
  <c r="AM310" i="2"/>
  <c r="BM335" i="2"/>
  <c r="CG342" i="2"/>
  <c r="BA350" i="2"/>
  <c r="CG253" i="2"/>
  <c r="CF281" i="2"/>
  <c r="CG285" i="2"/>
  <c r="BV294" i="2"/>
  <c r="BF295" i="2"/>
  <c r="CG316" i="2"/>
  <c r="AK336" i="2"/>
  <c r="AH335" i="2"/>
  <c r="P440" i="2"/>
  <c r="Y442" i="2"/>
  <c r="CG305" i="2"/>
  <c r="AO335" i="2"/>
  <c r="AI334" i="2"/>
  <c r="CF347" i="2"/>
  <c r="BQ353" i="2"/>
  <c r="BQ275" i="2"/>
  <c r="CG277" i="2"/>
  <c r="BJ294" i="2"/>
  <c r="BK294" i="2"/>
  <c r="AH327" i="2"/>
  <c r="CG345" i="2"/>
  <c r="CE353" i="2"/>
  <c r="BM353" i="2"/>
  <c r="CG282" i="2"/>
  <c r="CG302" i="2"/>
  <c r="BZ334" i="2"/>
  <c r="CC347" i="2"/>
  <c r="CG287" i="2"/>
  <c r="M294" i="2"/>
  <c r="CD303" i="2"/>
  <c r="AX294" i="2"/>
  <c r="BA303" i="2"/>
  <c r="CE308" i="2"/>
  <c r="CD315" i="2"/>
  <c r="CE325" i="2"/>
  <c r="AI324" i="2"/>
  <c r="CE324" i="2" s="1"/>
  <c r="BA331" i="2"/>
  <c r="AX327" i="2"/>
  <c r="AT335" i="2"/>
  <c r="CD336" i="2"/>
  <c r="AO351" i="2"/>
  <c r="AL350" i="2"/>
  <c r="AO350" i="2" s="1"/>
  <c r="AK303" i="2"/>
  <c r="AK311" i="2"/>
  <c r="AW311" i="2"/>
  <c r="AK315" i="2"/>
  <c r="AK317" i="2"/>
  <c r="AK325" i="2"/>
  <c r="AU327" i="2"/>
  <c r="AQ335" i="2"/>
  <c r="AQ334" i="2" s="1"/>
  <c r="CC336" i="2"/>
  <c r="CF348" i="2"/>
  <c r="BA348" i="2"/>
  <c r="CF351" i="2"/>
  <c r="BA351" i="2"/>
  <c r="CC353" i="2"/>
  <c r="BU366" i="2"/>
  <c r="BT357" i="2"/>
  <c r="BE391" i="2"/>
  <c r="BB390" i="2"/>
  <c r="AT397" i="2"/>
  <c r="BY327" i="2"/>
  <c r="CF336" i="2"/>
  <c r="AJ335" i="2"/>
  <c r="CG344" i="2"/>
  <c r="AT347" i="2"/>
  <c r="AW347" i="2" s="1"/>
  <c r="BQ348" i="2"/>
  <c r="CE350" i="2"/>
  <c r="BY350" i="2"/>
  <c r="BE350" i="2"/>
  <c r="BA354" i="2"/>
  <c r="AZ353" i="2"/>
  <c r="AZ334" i="2" s="1"/>
  <c r="M357" i="2"/>
  <c r="CG371" i="2"/>
  <c r="AI310" i="2"/>
  <c r="AY327" i="2"/>
  <c r="BM327" i="2"/>
  <c r="CF328" i="2"/>
  <c r="CF350" i="2"/>
  <c r="BG357" i="2"/>
  <c r="BG356" i="2" s="1"/>
  <c r="BZ295" i="2"/>
  <c r="BN295" i="2"/>
  <c r="CE328" i="2"/>
  <c r="CC335" i="2"/>
  <c r="BK347" i="2"/>
  <c r="BK334" i="2" s="1"/>
  <c r="AS350" i="2"/>
  <c r="AO354" i="2"/>
  <c r="AN353" i="2"/>
  <c r="AN334" i="2" s="1"/>
  <c r="CG361" i="2"/>
  <c r="AJ384" i="2"/>
  <c r="CF385" i="2"/>
  <c r="CC385" i="2"/>
  <c r="CA384" i="2"/>
  <c r="CG326" i="2"/>
  <c r="AH347" i="2"/>
  <c r="BI348" i="2"/>
  <c r="CG352" i="2"/>
  <c r="BY353" i="2"/>
  <c r="AS353" i="2"/>
  <c r="BB324" i="2"/>
  <c r="BE324" i="2" s="1"/>
  <c r="CB334" i="2"/>
  <c r="BA347" i="2"/>
  <c r="CD308" i="2"/>
  <c r="CG349" i="2"/>
  <c r="CC391" i="2"/>
  <c r="BZ390" i="2"/>
  <c r="BZ383" i="2" s="1"/>
  <c r="BE335" i="2"/>
  <c r="BP334" i="2"/>
  <c r="BR347" i="2"/>
  <c r="BU347" i="2" s="1"/>
  <c r="CG355" i="2"/>
  <c r="BY370" i="2"/>
  <c r="BW369" i="2"/>
  <c r="BE385" i="2"/>
  <c r="BC384" i="2"/>
  <c r="BU384" i="2"/>
  <c r="BF324" i="2"/>
  <c r="BI324" i="2" s="1"/>
  <c r="BI325" i="2"/>
  <c r="CD351" i="2"/>
  <c r="AH324" i="2"/>
  <c r="AW325" i="2"/>
  <c r="BD334" i="2"/>
  <c r="CG346" i="2"/>
  <c r="CE348" i="2"/>
  <c r="CE351" i="2"/>
  <c r="CC350" i="2"/>
  <c r="BM354" i="2"/>
  <c r="AS351" i="2"/>
  <c r="BE351" i="2"/>
  <c r="BQ351" i="2"/>
  <c r="CC351" i="2"/>
  <c r="AS354" i="2"/>
  <c r="BE354" i="2"/>
  <c r="BQ354" i="2"/>
  <c r="CC354" i="2"/>
  <c r="CD358" i="2"/>
  <c r="AO366" i="2"/>
  <c r="AO369" i="2"/>
  <c r="BQ370" i="2"/>
  <c r="BN369" i="2"/>
  <c r="CB369" i="2"/>
  <c r="AO378" i="2"/>
  <c r="AO393" i="2"/>
  <c r="AM390" i="2"/>
  <c r="AM383" i="2" s="1"/>
  <c r="BU397" i="2"/>
  <c r="M50" i="1" s="1"/>
  <c r="CE415" i="2"/>
  <c r="AL448" i="2"/>
  <c r="CG373" i="2"/>
  <c r="AS385" i="2"/>
  <c r="AQ384" i="2"/>
  <c r="CG386" i="2"/>
  <c r="CG388" i="2"/>
  <c r="AS391" i="2"/>
  <c r="AP390" i="2"/>
  <c r="AP383" i="2" s="1"/>
  <c r="CF415" i="2"/>
  <c r="CG450" i="2"/>
  <c r="AQ357" i="2"/>
  <c r="AQ356" i="2" s="1"/>
  <c r="CF358" i="2"/>
  <c r="BP369" i="2"/>
  <c r="CF370" i="2"/>
  <c r="BR377" i="2"/>
  <c r="CD377" i="2" s="1"/>
  <c r="CJ377" i="2" s="1"/>
  <c r="BU378" i="2"/>
  <c r="BU377" i="2" s="1"/>
  <c r="CG392" i="2"/>
  <c r="AK395" i="2"/>
  <c r="BA397" i="2"/>
  <c r="H50" i="1" s="1"/>
  <c r="BU370" i="2"/>
  <c r="CC374" i="2"/>
  <c r="AR390" i="2"/>
  <c r="CE395" i="2"/>
  <c r="CG456" i="2"/>
  <c r="CE366" i="2"/>
  <c r="CG372" i="2"/>
  <c r="CF377" i="2"/>
  <c r="CG416" i="2"/>
  <c r="AQ448" i="2"/>
  <c r="AS454" i="2"/>
  <c r="AS466" i="2"/>
  <c r="AQ465" i="2"/>
  <c r="BT465" i="2"/>
  <c r="CF466" i="2"/>
  <c r="BW480" i="2"/>
  <c r="CG487" i="2"/>
  <c r="CF366" i="2"/>
  <c r="BI369" i="2"/>
  <c r="BQ374" i="2"/>
  <c r="CD378" i="2"/>
  <c r="BU395" i="2"/>
  <c r="AB441" i="2"/>
  <c r="AD441" i="2" s="1"/>
  <c r="AE441" i="2" s="1"/>
  <c r="AF441" i="2" s="1"/>
  <c r="P441" i="2" s="1"/>
  <c r="CG368" i="2"/>
  <c r="CD374" i="2"/>
  <c r="CG376" i="2"/>
  <c r="CE378" i="2"/>
  <c r="AW384" i="2"/>
  <c r="CE385" i="2"/>
  <c r="CG389" i="2"/>
  <c r="CD391" i="2"/>
  <c r="BY393" i="2"/>
  <c r="BW390" i="2"/>
  <c r="BW383" i="2" s="1"/>
  <c r="BM397" i="2"/>
  <c r="K50" i="1" s="1"/>
  <c r="CG441" i="2"/>
  <c r="CM441" i="2" s="1"/>
  <c r="AI448" i="2"/>
  <c r="CE449" i="2"/>
  <c r="CD366" i="2"/>
  <c r="CF391" i="2"/>
  <c r="BM393" i="2"/>
  <c r="BK390" i="2"/>
  <c r="BY366" i="2"/>
  <c r="AK369" i="2"/>
  <c r="CE370" i="2"/>
  <c r="BQ385" i="2"/>
  <c r="BO384" i="2"/>
  <c r="BQ391" i="2"/>
  <c r="BN390" i="2"/>
  <c r="CB390" i="2"/>
  <c r="CB383" i="2" s="1"/>
  <c r="CF393" i="2"/>
  <c r="O402" i="2"/>
  <c r="Z402" i="2"/>
  <c r="AA402" i="2" s="1"/>
  <c r="AB402" i="2" s="1"/>
  <c r="AC402" i="2" s="1"/>
  <c r="AD402" i="2" s="1"/>
  <c r="AE402" i="2" s="1"/>
  <c r="AF402" i="2" s="1"/>
  <c r="P402" i="2" s="1"/>
  <c r="BI418" i="2"/>
  <c r="CD481" i="2"/>
  <c r="CJ481" i="2" s="1"/>
  <c r="CG362" i="2"/>
  <c r="BA369" i="2"/>
  <c r="CC370" i="2"/>
  <c r="BZ369" i="2"/>
  <c r="BA393" i="2"/>
  <c r="AY390" i="2"/>
  <c r="AY383" i="2" s="1"/>
  <c r="AO397" i="2"/>
  <c r="E50" i="1" s="1"/>
  <c r="BY397" i="2"/>
  <c r="N50" i="1" s="1"/>
  <c r="BA463" i="2"/>
  <c r="AZ448" i="2"/>
  <c r="CD497" i="2"/>
  <c r="CJ497" i="2" s="1"/>
  <c r="AW501" i="2"/>
  <c r="CE501" i="2"/>
  <c r="CB465" i="2"/>
  <c r="AK466" i="2"/>
  <c r="AJ465" i="2"/>
  <c r="AY465" i="2"/>
  <c r="CA465" i="2"/>
  <c r="AP480" i="2"/>
  <c r="BF480" i="2"/>
  <c r="AS495" i="2"/>
  <c r="BI497" i="2"/>
  <c r="AK385" i="2"/>
  <c r="AW385" i="2"/>
  <c r="BI385" i="2"/>
  <c r="BU385" i="2"/>
  <c r="CF449" i="2"/>
  <c r="CG457" i="2"/>
  <c r="BO465" i="2"/>
  <c r="CG469" i="2"/>
  <c r="CG471" i="2"/>
  <c r="AS481" i="2"/>
  <c r="AR480" i="2"/>
  <c r="AJ414" i="2"/>
  <c r="CD463" i="2"/>
  <c r="CJ463" i="2" s="1"/>
  <c r="BG480" i="2"/>
  <c r="AT480" i="2"/>
  <c r="BZ480" i="2"/>
  <c r="CG486" i="2"/>
  <c r="CG493" i="2"/>
  <c r="CC495" i="2"/>
  <c r="AW497" i="2"/>
  <c r="CG503" i="2"/>
  <c r="CG505" i="2"/>
  <c r="AH390" i="2"/>
  <c r="CD395" i="2"/>
  <c r="CJ395" i="2" s="1"/>
  <c r="CA448" i="2"/>
  <c r="AK460" i="2"/>
  <c r="CG462" i="2"/>
  <c r="BM463" i="2"/>
  <c r="BC465" i="2"/>
  <c r="BK480" i="2"/>
  <c r="CD495" i="2"/>
  <c r="CJ495" i="2" s="1"/>
  <c r="CE495" i="2"/>
  <c r="AS501" i="2"/>
  <c r="CG507" i="2"/>
  <c r="AH384" i="2"/>
  <c r="AI390" i="2"/>
  <c r="AI383" i="2" s="1"/>
  <c r="AW454" i="2"/>
  <c r="CG467" i="2"/>
  <c r="CF477" i="2"/>
  <c r="AW481" i="2"/>
  <c r="CB480" i="2"/>
  <c r="CG483" i="2"/>
  <c r="CG489" i="2"/>
  <c r="CG491" i="2"/>
  <c r="CE497" i="2"/>
  <c r="CE511" i="2"/>
  <c r="CB448" i="2"/>
  <c r="CE454" i="2"/>
  <c r="BO448" i="2"/>
  <c r="CF460" i="2"/>
  <c r="I465" i="2"/>
  <c r="BS480" i="2"/>
  <c r="CE481" i="2"/>
  <c r="BA481" i="2"/>
  <c r="AY480" i="2"/>
  <c r="CG494" i="2"/>
  <c r="AY516" i="2"/>
  <c r="BA519" i="2"/>
  <c r="BY561" i="2"/>
  <c r="BP448" i="2"/>
  <c r="AK454" i="2"/>
  <c r="BA454" i="2"/>
  <c r="AO463" i="2"/>
  <c r="BH465" i="2"/>
  <c r="BW465" i="2"/>
  <c r="AK481" i="2"/>
  <c r="BP480" i="2"/>
  <c r="CG496" i="2"/>
  <c r="CD501" i="2"/>
  <c r="CJ501" i="2" s="1"/>
  <c r="BD448" i="2"/>
  <c r="BR448" i="2"/>
  <c r="AK501" i="2"/>
  <c r="G501" i="2"/>
  <c r="BX448" i="2"/>
  <c r="AS449" i="2"/>
  <c r="AR448" i="2"/>
  <c r="BC448" i="2"/>
  <c r="CG464" i="2"/>
  <c r="AW466" i="2"/>
  <c r="AV465" i="2"/>
  <c r="BK465" i="2"/>
  <c r="AO481" i="2"/>
  <c r="AM480" i="2"/>
  <c r="AJ448" i="2"/>
  <c r="CG455" i="2"/>
  <c r="CE466" i="2"/>
  <c r="AU480" i="2"/>
  <c r="BE481" i="2"/>
  <c r="BD480" i="2"/>
  <c r="CG504" i="2"/>
  <c r="AK517" i="2"/>
  <c r="BN516" i="2"/>
  <c r="BN500" i="2" s="1"/>
  <c r="CG521" i="2"/>
  <c r="CM521" i="2" s="1"/>
  <c r="CG527" i="2"/>
  <c r="CG543" i="2"/>
  <c r="AW548" i="2"/>
  <c r="CE564" i="2"/>
  <c r="CG575" i="2"/>
  <c r="BB516" i="2"/>
  <c r="BB500" i="2" s="1"/>
  <c r="CF517" i="2"/>
  <c r="CG531" i="2"/>
  <c r="CG534" i="2"/>
  <c r="CG550" i="2"/>
  <c r="AS561" i="2"/>
  <c r="CG571" i="2"/>
  <c r="CG512" i="2"/>
  <c r="CD525" i="2"/>
  <c r="CD541" i="2"/>
  <c r="CJ541" i="2" s="1"/>
  <c r="CD553" i="2"/>
  <c r="CJ553" i="2" s="1"/>
  <c r="CF562" i="2"/>
  <c r="BM561" i="2"/>
  <c r="CF463" i="2"/>
  <c r="CE472" i="2"/>
  <c r="AP516" i="2"/>
  <c r="AP500" i="2" s="1"/>
  <c r="CE525" i="2"/>
  <c r="BE548" i="2"/>
  <c r="CC548" i="2"/>
  <c r="BY548" i="2"/>
  <c r="CG558" i="2"/>
  <c r="BA564" i="2"/>
  <c r="AK511" i="2"/>
  <c r="AO519" i="2"/>
  <c r="CG542" i="2"/>
  <c r="CG544" i="2"/>
  <c r="CD548" i="2"/>
  <c r="CJ548" i="2" s="1"/>
  <c r="CG560" i="2"/>
  <c r="AZ561" i="2"/>
  <c r="BA561" i="2" s="1"/>
  <c r="BA562" i="2"/>
  <c r="AO564" i="2"/>
  <c r="CE528" i="2"/>
  <c r="CG535" i="2"/>
  <c r="BM553" i="2"/>
  <c r="CG515" i="2"/>
  <c r="CG520" i="2"/>
  <c r="CG522" i="2"/>
  <c r="CG555" i="2"/>
  <c r="AN561" i="2"/>
  <c r="AO561" i="2" s="1"/>
  <c r="AO562" i="2"/>
  <c r="CG563" i="2"/>
  <c r="AJ480" i="2"/>
  <c r="AV480" i="2"/>
  <c r="BH480" i="2"/>
  <c r="BT480" i="2"/>
  <c r="CG540" i="2"/>
  <c r="CG545" i="2"/>
  <c r="CM545" i="2" s="1"/>
  <c r="CG568" i="2"/>
  <c r="CF481" i="2"/>
  <c r="CF497" i="2"/>
  <c r="AW517" i="2"/>
  <c r="AS525" i="2"/>
  <c r="BU553" i="2"/>
  <c r="CE561" i="2"/>
  <c r="CD519" i="2"/>
  <c r="BY519" i="2"/>
  <c r="BI561" i="2"/>
  <c r="CD573" i="2"/>
  <c r="CJ573" i="2" s="1"/>
  <c r="CG578" i="2"/>
  <c r="CD528" i="2"/>
  <c r="CF536" i="2"/>
  <c r="AK536" i="2"/>
  <c r="AW536" i="2"/>
  <c r="AN548" i="2"/>
  <c r="AZ548" i="2"/>
  <c r="BL548" i="2"/>
  <c r="AR553" i="2"/>
  <c r="AS553" i="2" s="1"/>
  <c r="BD553" i="2"/>
  <c r="BE553" i="2" s="1"/>
  <c r="BP553" i="2"/>
  <c r="BQ553" i="2" s="1"/>
  <c r="CB553" i="2"/>
  <c r="CC553" i="2" s="1"/>
  <c r="AJ556" i="2"/>
  <c r="AV556" i="2"/>
  <c r="BH556" i="2"/>
  <c r="BT556" i="2"/>
  <c r="AS541" i="2"/>
  <c r="BE541" i="2"/>
  <c r="CF557" i="2"/>
  <c r="AI516" i="2"/>
  <c r="AI500" i="2" s="1"/>
  <c r="AU516" i="2"/>
  <c r="AU500" i="2" s="1"/>
  <c r="BG516" i="2"/>
  <c r="BS516" i="2"/>
  <c r="CF569" i="2"/>
  <c r="AI553" i="2"/>
  <c r="CE553" i="2" s="1"/>
  <c r="AH561" i="2"/>
  <c r="CD561" i="2" s="1"/>
  <c r="CJ561" i="2" s="1"/>
  <c r="CE519" i="2"/>
  <c r="CF525" i="2"/>
  <c r="CF541" i="2"/>
  <c r="AJ561" i="2"/>
  <c r="AI548" i="2"/>
  <c r="AK548" i="2" s="1"/>
  <c r="CF573" i="2"/>
  <c r="CS215" i="2" l="1"/>
  <c r="CT215" i="2" s="1"/>
  <c r="CS487" i="2"/>
  <c r="CS125" i="2"/>
  <c r="CT125" i="2" s="1"/>
  <c r="CS74" i="2"/>
  <c r="CT74" i="2" s="1"/>
  <c r="CS139" i="2"/>
  <c r="CT139" i="2" s="1"/>
  <c r="CS110" i="2"/>
  <c r="CT110" i="2" s="1"/>
  <c r="CS19" i="2"/>
  <c r="CT19" i="2" s="1"/>
  <c r="CS288" i="2"/>
  <c r="CT288" i="2" s="1"/>
  <c r="CS389" i="2"/>
  <c r="CT389" i="2" s="1"/>
  <c r="CS417" i="2"/>
  <c r="CT417" i="2" s="1"/>
  <c r="CS116" i="2"/>
  <c r="CT116" i="2" s="1"/>
  <c r="CS282" i="2"/>
  <c r="CT282" i="2" s="1"/>
  <c r="CQ238" i="2"/>
  <c r="CS92" i="2"/>
  <c r="CT92" i="2" s="1"/>
  <c r="CS361" i="2"/>
  <c r="CS131" i="2"/>
  <c r="CT131" i="2" s="1"/>
  <c r="CQ266" i="2"/>
  <c r="CQ252" i="2"/>
  <c r="CS368" i="2"/>
  <c r="CT368" i="2" s="1"/>
  <c r="CP219" i="2"/>
  <c r="CS382" i="2"/>
  <c r="CT382" i="2" s="1"/>
  <c r="CS333" i="2"/>
  <c r="CT333" i="2" s="1"/>
  <c r="CS491" i="2"/>
  <c r="CT491" i="2" s="1"/>
  <c r="CS153" i="2"/>
  <c r="CT153" i="2" s="1"/>
  <c r="CS114" i="2"/>
  <c r="CT114" i="2" s="1"/>
  <c r="CS86" i="2"/>
  <c r="CT86" i="2" s="1"/>
  <c r="CS120" i="2"/>
  <c r="CT120" i="2" s="1"/>
  <c r="CS467" i="2"/>
  <c r="CT467" i="2" s="1"/>
  <c r="CS494" i="2"/>
  <c r="CS243" i="2"/>
  <c r="CT243" i="2" s="1"/>
  <c r="CS122" i="2"/>
  <c r="CT122" i="2" s="1"/>
  <c r="CS73" i="2"/>
  <c r="CT73" i="2" s="1"/>
  <c r="CS462" i="2"/>
  <c r="CT462" i="2" s="1"/>
  <c r="CS113" i="2"/>
  <c r="CT113" i="2" s="1"/>
  <c r="CS257" i="2"/>
  <c r="CT257" i="2" s="1"/>
  <c r="CS490" i="2"/>
  <c r="CT490" i="2" s="1"/>
  <c r="CS381" i="2"/>
  <c r="CT381" i="2" s="1"/>
  <c r="CS314" i="2"/>
  <c r="CT314" i="2" s="1"/>
  <c r="CS316" i="2"/>
  <c r="CT316" i="2" s="1"/>
  <c r="CS62" i="2"/>
  <c r="CT62" i="2" s="1"/>
  <c r="CS265" i="2"/>
  <c r="CS461" i="2"/>
  <c r="CS141" i="2"/>
  <c r="CT141" i="2" s="1"/>
  <c r="CS376" i="2"/>
  <c r="CT376" i="2" s="1"/>
  <c r="CS570" i="2"/>
  <c r="CT570" i="2" s="1"/>
  <c r="CS170" i="2"/>
  <c r="CT170" i="2" s="1"/>
  <c r="CS156" i="2"/>
  <c r="CT156" i="2" s="1"/>
  <c r="CS455" i="2"/>
  <c r="CS189" i="2"/>
  <c r="CT189" i="2" s="1"/>
  <c r="CS362" i="2"/>
  <c r="CT362" i="2" s="1"/>
  <c r="CS50" i="2"/>
  <c r="CT50" i="2" s="1"/>
  <c r="CS510" i="2"/>
  <c r="CT510" i="2" s="1"/>
  <c r="CS180" i="2"/>
  <c r="CT180" i="2" s="1"/>
  <c r="CS346" i="2"/>
  <c r="CS305" i="2"/>
  <c r="CT305" i="2" s="1"/>
  <c r="CS59" i="2"/>
  <c r="CT59" i="2" s="1"/>
  <c r="CS54" i="2"/>
  <c r="CT54" i="2" s="1"/>
  <c r="CS185" i="2"/>
  <c r="CT185" i="2" s="1"/>
  <c r="CS128" i="2"/>
  <c r="CT128" i="2" s="1"/>
  <c r="CS69" i="2"/>
  <c r="CT69" i="2" s="1"/>
  <c r="CS223" i="2"/>
  <c r="CS103" i="2"/>
  <c r="CT103" i="2" s="1"/>
  <c r="CS371" i="2"/>
  <c r="CT371" i="2" s="1"/>
  <c r="CS520" i="2"/>
  <c r="CT520" i="2" s="1"/>
  <c r="CS67" i="2"/>
  <c r="CT67" i="2" s="1"/>
  <c r="CO525" i="2"/>
  <c r="CQ525" i="2"/>
  <c r="CR351" i="2"/>
  <c r="CP351" i="2"/>
  <c r="CP308" i="2"/>
  <c r="CR308" i="2"/>
  <c r="CP254" i="2"/>
  <c r="CR254" i="2"/>
  <c r="CL140" i="2"/>
  <c r="CR140" i="2"/>
  <c r="CP140" i="2"/>
  <c r="CO94" i="2"/>
  <c r="CQ94" i="2"/>
  <c r="CK146" i="2"/>
  <c r="CQ146" i="2"/>
  <c r="CO146" i="2"/>
  <c r="CL61" i="2"/>
  <c r="CR61" i="2"/>
  <c r="CP61" i="2"/>
  <c r="CQ517" i="2"/>
  <c r="CO517" i="2"/>
  <c r="CL511" i="2"/>
  <c r="CP511" i="2"/>
  <c r="CR511" i="2"/>
  <c r="CO336" i="2"/>
  <c r="CQ336" i="2"/>
  <c r="CK224" i="2"/>
  <c r="CQ224" i="2"/>
  <c r="CO289" i="2"/>
  <c r="CQ289" i="2"/>
  <c r="CK53" i="2"/>
  <c r="CO53" i="2"/>
  <c r="CQ53" i="2"/>
  <c r="CO311" i="2"/>
  <c r="CQ311" i="2"/>
  <c r="CR301" i="2"/>
  <c r="CP301" i="2"/>
  <c r="CK43" i="2"/>
  <c r="CQ43" i="2"/>
  <c r="CO43" i="2"/>
  <c r="CR267" i="2"/>
  <c r="CS17" i="2"/>
  <c r="CT17" i="2" s="1"/>
  <c r="CT361" i="2"/>
  <c r="CL41" i="2"/>
  <c r="CP41" i="2"/>
  <c r="CR41" i="2"/>
  <c r="CS187" i="2"/>
  <c r="CT187" i="2" s="1"/>
  <c r="CS508" i="2"/>
  <c r="CT508" i="2" s="1"/>
  <c r="CL557" i="2"/>
  <c r="CP557" i="2"/>
  <c r="CR557" i="2"/>
  <c r="CL449" i="2"/>
  <c r="CR449" i="2"/>
  <c r="CO303" i="2"/>
  <c r="CQ303" i="2"/>
  <c r="CQ249" i="2"/>
  <c r="CO249" i="2"/>
  <c r="CL133" i="2"/>
  <c r="CR133" i="2"/>
  <c r="CP133" i="2"/>
  <c r="CL121" i="2"/>
  <c r="CR121" i="2"/>
  <c r="CP121" i="2"/>
  <c r="CP374" i="2"/>
  <c r="CR374" i="2"/>
  <c r="CP532" i="2"/>
  <c r="CR532" i="2"/>
  <c r="CO301" i="2"/>
  <c r="CQ301" i="2"/>
  <c r="CK15" i="2"/>
  <c r="CO15" i="2"/>
  <c r="CQ15" i="2"/>
  <c r="CK51" i="2"/>
  <c r="CO51" i="2"/>
  <c r="CQ51" i="2"/>
  <c r="CK127" i="2"/>
  <c r="CO127" i="2"/>
  <c r="CQ127" i="2"/>
  <c r="CL15" i="2"/>
  <c r="CR15" i="2"/>
  <c r="CP15" i="2"/>
  <c r="CS558" i="2"/>
  <c r="CT558" i="2" s="1"/>
  <c r="CS169" i="2"/>
  <c r="CT169" i="2" s="1"/>
  <c r="CS186" i="2"/>
  <c r="CT186" i="2" s="1"/>
  <c r="CS115" i="2"/>
  <c r="CT115" i="2" s="1"/>
  <c r="CS578" i="2"/>
  <c r="CT578" i="2" s="1"/>
  <c r="CS521" i="2"/>
  <c r="CT521" i="2" s="1"/>
  <c r="CS179" i="2"/>
  <c r="CT179" i="2" s="1"/>
  <c r="CS31" i="2"/>
  <c r="CT31" i="2" s="1"/>
  <c r="CS486" i="2"/>
  <c r="CT486" i="2" s="1"/>
  <c r="CS367" i="2"/>
  <c r="CT367" i="2" s="1"/>
  <c r="CS284" i="2"/>
  <c r="CT284" i="2" s="1"/>
  <c r="CS181" i="2"/>
  <c r="CT181" i="2" s="1"/>
  <c r="CS286" i="2"/>
  <c r="CT286" i="2" s="1"/>
  <c r="CS13" i="2"/>
  <c r="CT13" i="2" s="1"/>
  <c r="CS535" i="2"/>
  <c r="CT535" i="2" s="1"/>
  <c r="CS373" i="2"/>
  <c r="CT373" i="2" s="1"/>
  <c r="CS124" i="2"/>
  <c r="CT124" i="2" s="1"/>
  <c r="CS147" i="2"/>
  <c r="CT147" i="2" s="1"/>
  <c r="CS90" i="2"/>
  <c r="CT90" i="2" s="1"/>
  <c r="CS104" i="2"/>
  <c r="CT104" i="2" s="1"/>
  <c r="CT455" i="2"/>
  <c r="CS337" i="2"/>
  <c r="CT337" i="2" s="1"/>
  <c r="CS38" i="2"/>
  <c r="CT38" i="2" s="1"/>
  <c r="CS568" i="2"/>
  <c r="CT568" i="2" s="1"/>
  <c r="CS488" i="2"/>
  <c r="CT488" i="2" s="1"/>
  <c r="CS160" i="2"/>
  <c r="CT160" i="2" s="1"/>
  <c r="CS72" i="2"/>
  <c r="CT72" i="2" s="1"/>
  <c r="CP246" i="2"/>
  <c r="CL573" i="2"/>
  <c r="CR573" i="2"/>
  <c r="CP573" i="2"/>
  <c r="CL541" i="2"/>
  <c r="CP541" i="2"/>
  <c r="CR541" i="2"/>
  <c r="CK472" i="2"/>
  <c r="CO472" i="2"/>
  <c r="CQ472" i="2"/>
  <c r="CK481" i="2"/>
  <c r="CO481" i="2"/>
  <c r="CQ481" i="2"/>
  <c r="CP525" i="2"/>
  <c r="CR525" i="2"/>
  <c r="CL497" i="2"/>
  <c r="CR497" i="2"/>
  <c r="CP497" i="2"/>
  <c r="CL463" i="2"/>
  <c r="CR463" i="2"/>
  <c r="CP463" i="2"/>
  <c r="CR517" i="2"/>
  <c r="CP517" i="2"/>
  <c r="CO370" i="2"/>
  <c r="CQ370" i="2"/>
  <c r="CL377" i="2"/>
  <c r="CP377" i="2"/>
  <c r="CR377" i="2"/>
  <c r="CO351" i="2"/>
  <c r="CQ351" i="2"/>
  <c r="CP348" i="2"/>
  <c r="CR348" i="2"/>
  <c r="CL247" i="2"/>
  <c r="CR247" i="2"/>
  <c r="CR226" i="2"/>
  <c r="CK178" i="2"/>
  <c r="CO178" i="2"/>
  <c r="CQ178" i="2"/>
  <c r="CL83" i="2"/>
  <c r="CP83" i="2"/>
  <c r="CR83" i="2"/>
  <c r="CK55" i="2"/>
  <c r="CQ55" i="2"/>
  <c r="CK20" i="2"/>
  <c r="CO20" i="2"/>
  <c r="CQ20" i="2"/>
  <c r="CK37" i="2"/>
  <c r="CQ37" i="2"/>
  <c r="CO37" i="2"/>
  <c r="CL43" i="2"/>
  <c r="CP43" i="2"/>
  <c r="CR43" i="2"/>
  <c r="CK557" i="2"/>
  <c r="CO557" i="2"/>
  <c r="CQ557" i="2"/>
  <c r="CL159" i="2"/>
  <c r="CP159" i="2"/>
  <c r="CR159" i="2"/>
  <c r="CK71" i="2"/>
  <c r="CQ71" i="2"/>
  <c r="CO71" i="2"/>
  <c r="CL95" i="2"/>
  <c r="CP95" i="2"/>
  <c r="CR95" i="2"/>
  <c r="CL89" i="2"/>
  <c r="CP89" i="2"/>
  <c r="CR89" i="2"/>
  <c r="CR244" i="2"/>
  <c r="CS550" i="2"/>
  <c r="CT550" i="2" s="1"/>
  <c r="CS209" i="2"/>
  <c r="CS16" i="2"/>
  <c r="CT16" i="2" s="1"/>
  <c r="CS504" i="2"/>
  <c r="CT504" i="2" s="1"/>
  <c r="CS363" i="2"/>
  <c r="CT363" i="2" s="1"/>
  <c r="CS148" i="2"/>
  <c r="CT148" i="2" s="1"/>
  <c r="CS40" i="2"/>
  <c r="CT40" i="2" s="1"/>
  <c r="CS400" i="2"/>
  <c r="CT400" i="2" s="1"/>
  <c r="CS527" i="2"/>
  <c r="CT527" i="2" s="1"/>
  <c r="CS66" i="2"/>
  <c r="CT66" i="2" s="1"/>
  <c r="CS496" i="2"/>
  <c r="CT496" i="2" s="1"/>
  <c r="CS161" i="2"/>
  <c r="CT161" i="2" s="1"/>
  <c r="CS117" i="2"/>
  <c r="CT117" i="2" s="1"/>
  <c r="CS42" i="2"/>
  <c r="CT42" i="2" s="1"/>
  <c r="CS493" i="2"/>
  <c r="CT493" i="2" s="1"/>
  <c r="CS313" i="2"/>
  <c r="CT313" i="2" s="1"/>
  <c r="CS399" i="2"/>
  <c r="CT399" i="2" s="1"/>
  <c r="CS165" i="2"/>
  <c r="CT165" i="2" s="1"/>
  <c r="CS167" i="2"/>
  <c r="CT167" i="2" s="1"/>
  <c r="CS484" i="2"/>
  <c r="CT484" i="2" s="1"/>
  <c r="CS396" i="2"/>
  <c r="CT396" i="2" s="1"/>
  <c r="CS182" i="2"/>
  <c r="CT182" i="2" s="1"/>
  <c r="CL477" i="2"/>
  <c r="CP477" i="2"/>
  <c r="CR477" i="2"/>
  <c r="CR336" i="2"/>
  <c r="CP336" i="2"/>
  <c r="CR268" i="2"/>
  <c r="CL275" i="2"/>
  <c r="CR275" i="2"/>
  <c r="CP245" i="2"/>
  <c r="CR245" i="2"/>
  <c r="CP213" i="2"/>
  <c r="CR213" i="2"/>
  <c r="CK35" i="2"/>
  <c r="CQ35" i="2"/>
  <c r="CO35" i="2"/>
  <c r="CR273" i="2"/>
  <c r="CK68" i="2"/>
  <c r="CQ68" i="2"/>
  <c r="CO68" i="2"/>
  <c r="CQ354" i="2"/>
  <c r="CO354" i="2"/>
  <c r="CK559" i="2"/>
  <c r="CQ559" i="2"/>
  <c r="CO559" i="2"/>
  <c r="CK573" i="2"/>
  <c r="CQ573" i="2"/>
  <c r="CO573" i="2"/>
  <c r="CK133" i="2"/>
  <c r="CO133" i="2"/>
  <c r="CQ133" i="2"/>
  <c r="CR241" i="2"/>
  <c r="CP241" i="2"/>
  <c r="CL219" i="2"/>
  <c r="CR219" i="2"/>
  <c r="CL30" i="2"/>
  <c r="CP30" i="2"/>
  <c r="CR30" i="2"/>
  <c r="CK102" i="2"/>
  <c r="CQ102" i="2"/>
  <c r="CO102" i="2"/>
  <c r="CL10" i="2"/>
  <c r="CR10" i="2"/>
  <c r="CP10" i="2"/>
  <c r="CK536" i="2"/>
  <c r="CO536" i="2"/>
  <c r="CQ536" i="2"/>
  <c r="CQ295" i="2"/>
  <c r="CO295" i="2"/>
  <c r="CO374" i="2"/>
  <c r="CQ374" i="2"/>
  <c r="CP57" i="2"/>
  <c r="CP55" i="2" s="1"/>
  <c r="CR57" i="2"/>
  <c r="CS574" i="2"/>
  <c r="CT574" i="2" s="1"/>
  <c r="CS479" i="2"/>
  <c r="CT479" i="2" s="1"/>
  <c r="CS174" i="2"/>
  <c r="CT174" i="2" s="1"/>
  <c r="CS142" i="2"/>
  <c r="CT142" i="2" s="1"/>
  <c r="CS82" i="2"/>
  <c r="CT82" i="2" s="1"/>
  <c r="CS166" i="2"/>
  <c r="CT166" i="2" s="1"/>
  <c r="CS456" i="2"/>
  <c r="CT456" i="2" s="1"/>
  <c r="CS307" i="2"/>
  <c r="CT307" i="2" s="1"/>
  <c r="CS191" i="2"/>
  <c r="CT191" i="2" s="1"/>
  <c r="CK41" i="2"/>
  <c r="CQ41" i="2"/>
  <c r="CO41" i="2"/>
  <c r="CS526" i="2"/>
  <c r="CT526" i="2" s="1"/>
  <c r="CS489" i="2"/>
  <c r="CT489" i="2" s="1"/>
  <c r="CS233" i="2"/>
  <c r="CT233" i="2" s="1"/>
  <c r="CS530" i="2"/>
  <c r="CT530" i="2" s="1"/>
  <c r="CS343" i="2"/>
  <c r="CT343" i="2" s="1"/>
  <c r="CS302" i="2"/>
  <c r="CT302" i="2" s="1"/>
  <c r="CS149" i="2"/>
  <c r="CT149" i="2" s="1"/>
  <c r="CT25" i="2"/>
  <c r="CS555" i="2"/>
  <c r="CT555" i="2" s="1"/>
  <c r="CS529" i="2"/>
  <c r="CT529" i="2" s="1"/>
  <c r="CS503" i="2"/>
  <c r="CT503" i="2" s="1"/>
  <c r="CS392" i="2"/>
  <c r="CT392" i="2" s="1"/>
  <c r="CL481" i="2"/>
  <c r="CR481" i="2"/>
  <c r="CP481" i="2"/>
  <c r="CL562" i="2"/>
  <c r="CP562" i="2"/>
  <c r="CR562" i="2"/>
  <c r="CK466" i="2"/>
  <c r="CQ466" i="2"/>
  <c r="CO466" i="2"/>
  <c r="CL460" i="2"/>
  <c r="CR460" i="2"/>
  <c r="CP460" i="2"/>
  <c r="CP366" i="2"/>
  <c r="CR366" i="2"/>
  <c r="CO366" i="2"/>
  <c r="CQ366" i="2"/>
  <c r="CL347" i="2"/>
  <c r="CR347" i="2"/>
  <c r="CP281" i="2"/>
  <c r="CR281" i="2"/>
  <c r="CL76" i="2"/>
  <c r="CR76" i="2"/>
  <c r="CP76" i="2"/>
  <c r="CQ98" i="2"/>
  <c r="CL37" i="2"/>
  <c r="CR37" i="2"/>
  <c r="CP37" i="2"/>
  <c r="CR378" i="2"/>
  <c r="CP378" i="2"/>
  <c r="CR315" i="2"/>
  <c r="CP315" i="2"/>
  <c r="CQ358" i="2"/>
  <c r="CO358" i="2"/>
  <c r="CL24" i="2"/>
  <c r="CR24" i="2"/>
  <c r="CP24" i="2"/>
  <c r="CL28" i="2"/>
  <c r="CR28" i="2"/>
  <c r="CP28" i="2"/>
  <c r="CK554" i="2"/>
  <c r="CO554" i="2"/>
  <c r="CQ554" i="2"/>
  <c r="CK252" i="2"/>
  <c r="CP303" i="2"/>
  <c r="CR303" i="2"/>
  <c r="CL71" i="2"/>
  <c r="CP71" i="2"/>
  <c r="CR71" i="2"/>
  <c r="CL472" i="2"/>
  <c r="CR472" i="2"/>
  <c r="CS184" i="2"/>
  <c r="CT184" i="2" s="1"/>
  <c r="CS475" i="2"/>
  <c r="CT475" i="2" s="1"/>
  <c r="CS398" i="2"/>
  <c r="CT398" i="2" s="1"/>
  <c r="CS513" i="2"/>
  <c r="CT513" i="2" s="1"/>
  <c r="CS36" i="2"/>
  <c r="CT36" i="2" s="1"/>
  <c r="CS531" i="2"/>
  <c r="CT531" i="2" s="1"/>
  <c r="CS340" i="2"/>
  <c r="CT340" i="2" s="1"/>
  <c r="CS63" i="2"/>
  <c r="CT63" i="2" s="1"/>
  <c r="CS151" i="2"/>
  <c r="CT151" i="2" s="1"/>
  <c r="CS534" i="2"/>
  <c r="CT534" i="2" s="1"/>
  <c r="CS318" i="2"/>
  <c r="CT318" i="2" s="1"/>
  <c r="CS106" i="2"/>
  <c r="CT106" i="2" s="1"/>
  <c r="CT346" i="2"/>
  <c r="CS476" i="2"/>
  <c r="CT476" i="2" s="1"/>
  <c r="CK495" i="2"/>
  <c r="CQ495" i="2"/>
  <c r="CO495" i="2"/>
  <c r="CR358" i="2"/>
  <c r="CP358" i="2"/>
  <c r="CQ317" i="2"/>
  <c r="CO317" i="2"/>
  <c r="CR227" i="2"/>
  <c r="CP227" i="2"/>
  <c r="CK266" i="2"/>
  <c r="CR198" i="2"/>
  <c r="CK58" i="2"/>
  <c r="CO58" i="2"/>
  <c r="CQ58" i="2"/>
  <c r="CL559" i="2"/>
  <c r="CP559" i="2"/>
  <c r="CR559" i="2"/>
  <c r="CL395" i="2"/>
  <c r="CP395" i="2"/>
  <c r="CR395" i="2"/>
  <c r="CL501" i="2"/>
  <c r="CP501" i="2"/>
  <c r="CR501" i="2"/>
  <c r="CK154" i="2"/>
  <c r="CO154" i="2"/>
  <c r="CQ154" i="2"/>
  <c r="CK61" i="2"/>
  <c r="CO61" i="2"/>
  <c r="CQ61" i="2"/>
  <c r="CR299" i="2"/>
  <c r="CS359" i="2"/>
  <c r="CT359" i="2" s="1"/>
  <c r="CS349" i="2"/>
  <c r="CT349" i="2" s="1"/>
  <c r="CS171" i="2"/>
  <c r="CT171" i="2" s="1"/>
  <c r="CS130" i="2"/>
  <c r="CT130" i="2" s="1"/>
  <c r="CS70" i="2"/>
  <c r="CT70" i="2" s="1"/>
  <c r="CS326" i="2"/>
  <c r="CT326" i="2" s="1"/>
  <c r="CS577" i="2"/>
  <c r="CT577" i="2" s="1"/>
  <c r="CS172" i="2"/>
  <c r="CT172" i="2" s="1"/>
  <c r="CS339" i="2"/>
  <c r="CT339" i="2" s="1"/>
  <c r="CS78" i="2"/>
  <c r="CT78" i="2" s="1"/>
  <c r="CS75" i="2"/>
  <c r="CT75" i="2" s="1"/>
  <c r="CS518" i="2"/>
  <c r="CT518" i="2" s="1"/>
  <c r="CS551" i="2"/>
  <c r="CT551" i="2" s="1"/>
  <c r="CS450" i="2"/>
  <c r="CT450" i="2" s="1"/>
  <c r="CS364" i="2"/>
  <c r="CT364" i="2" s="1"/>
  <c r="CS287" i="2"/>
  <c r="CT287" i="2" s="1"/>
  <c r="CS162" i="2"/>
  <c r="CT162" i="2" s="1"/>
  <c r="CS458" i="2"/>
  <c r="CT458" i="2" s="1"/>
  <c r="CK350" i="2"/>
  <c r="CQ350" i="2"/>
  <c r="CO350" i="2"/>
  <c r="CR328" i="2"/>
  <c r="CP328" i="2"/>
  <c r="CK501" i="2"/>
  <c r="CQ501" i="2"/>
  <c r="CO501" i="2"/>
  <c r="CK564" i="2"/>
  <c r="CQ564" i="2"/>
  <c r="CO564" i="2"/>
  <c r="CO385" i="2"/>
  <c r="CQ385" i="2"/>
  <c r="CK415" i="2"/>
  <c r="CQ415" i="2"/>
  <c r="CL569" i="2"/>
  <c r="CP569" i="2"/>
  <c r="CR569" i="2"/>
  <c r="CK454" i="2"/>
  <c r="CQ454" i="2"/>
  <c r="CO454" i="2"/>
  <c r="CK395" i="2"/>
  <c r="CO395" i="2"/>
  <c r="CQ395" i="2"/>
  <c r="CK324" i="2"/>
  <c r="CO324" i="2"/>
  <c r="CQ324" i="2"/>
  <c r="CP289" i="2"/>
  <c r="CR289" i="2"/>
  <c r="CK28" i="2"/>
  <c r="CO28" i="2"/>
  <c r="CQ28" i="2"/>
  <c r="CK569" i="2"/>
  <c r="CO569" i="2"/>
  <c r="CQ569" i="2"/>
  <c r="CQ532" i="2"/>
  <c r="CO532" i="2"/>
  <c r="CP300" i="2"/>
  <c r="CR300" i="2"/>
  <c r="CR239" i="2"/>
  <c r="CK30" i="2"/>
  <c r="CQ30" i="2"/>
  <c r="CO30" i="2"/>
  <c r="CK238" i="2"/>
  <c r="CK47" i="2"/>
  <c r="CO47" i="2"/>
  <c r="CQ47" i="2"/>
  <c r="CR272" i="2"/>
  <c r="CP272" i="2"/>
  <c r="CS134" i="2"/>
  <c r="CT134" i="2" s="1"/>
  <c r="CS105" i="2"/>
  <c r="CT105" i="2" s="1"/>
  <c r="CK18" i="2"/>
  <c r="CO18" i="2"/>
  <c r="CQ18" i="2"/>
  <c r="CS560" i="2"/>
  <c r="CT560" i="2" s="1"/>
  <c r="CS470" i="2"/>
  <c r="CT470" i="2" s="1"/>
  <c r="CS77" i="2"/>
  <c r="CT77" i="2" s="1"/>
  <c r="CS464" i="2"/>
  <c r="CT464" i="2" s="1"/>
  <c r="CS220" i="2"/>
  <c r="CT220" i="2" s="1"/>
  <c r="CS29" i="2"/>
  <c r="CT29" i="2" s="1"/>
  <c r="CS445" i="2"/>
  <c r="CT445" i="2" s="1"/>
  <c r="CS515" i="2"/>
  <c r="CT515" i="2" s="1"/>
  <c r="CS34" i="2"/>
  <c r="CT34" i="2" s="1"/>
  <c r="CS108" i="2"/>
  <c r="CT108" i="2" s="1"/>
  <c r="CS485" i="2"/>
  <c r="CT485" i="2" s="1"/>
  <c r="CS136" i="2"/>
  <c r="CT136" i="2" s="1"/>
  <c r="CS440" i="2"/>
  <c r="CT440" i="2" s="1"/>
  <c r="CS12" i="2"/>
  <c r="CT12" i="2" s="1"/>
  <c r="CS143" i="2"/>
  <c r="CT143" i="2" s="1"/>
  <c r="CS342" i="2"/>
  <c r="CT342" i="2" s="1"/>
  <c r="CS304" i="2"/>
  <c r="CT304" i="2" s="1"/>
  <c r="CS123" i="2"/>
  <c r="CT123" i="2" s="1"/>
  <c r="CO519" i="2"/>
  <c r="CQ519" i="2"/>
  <c r="CP391" i="2"/>
  <c r="CR391" i="2"/>
  <c r="CK210" i="2"/>
  <c r="CQ210" i="2"/>
  <c r="CR200" i="2"/>
  <c r="CP200" i="2"/>
  <c r="CK477" i="2"/>
  <c r="CQ477" i="2"/>
  <c r="CO477" i="2"/>
  <c r="CR217" i="2"/>
  <c r="CK39" i="2"/>
  <c r="CO39" i="2"/>
  <c r="CQ39" i="2"/>
  <c r="CL53" i="2"/>
  <c r="CR53" i="2"/>
  <c r="CP53" i="2"/>
  <c r="CL45" i="2"/>
  <c r="CR45" i="2"/>
  <c r="CP45" i="2"/>
  <c r="CL454" i="2"/>
  <c r="CP454" i="2"/>
  <c r="CR454" i="2"/>
  <c r="CL18" i="2"/>
  <c r="CR18" i="2"/>
  <c r="CP18" i="2"/>
  <c r="CS355" i="2"/>
  <c r="CT355" i="2" s="1"/>
  <c r="CS164" i="2"/>
  <c r="CT164" i="2" s="1"/>
  <c r="CS387" i="2"/>
  <c r="CT387" i="2" s="1"/>
  <c r="CS323" i="2"/>
  <c r="CT323" i="2" s="1"/>
  <c r="CS545" i="2"/>
  <c r="CT545" i="2" s="1"/>
  <c r="CS416" i="2"/>
  <c r="CT416" i="2" s="1"/>
  <c r="CS48" i="2"/>
  <c r="CT48" i="2" s="1"/>
  <c r="CS126" i="2"/>
  <c r="CT126" i="2" s="1"/>
  <c r="CS483" i="2"/>
  <c r="CT483" i="2" s="1"/>
  <c r="CS394" i="2"/>
  <c r="CT394" i="2" s="1"/>
  <c r="CS546" i="2"/>
  <c r="CT546" i="2" s="1"/>
  <c r="CS514" i="2"/>
  <c r="CT514" i="2" s="1"/>
  <c r="CS360" i="2"/>
  <c r="CT360" i="2" s="1"/>
  <c r="CS285" i="2"/>
  <c r="CT285" i="2" s="1"/>
  <c r="CS543" i="2"/>
  <c r="CT543" i="2" s="1"/>
  <c r="CO561" i="2"/>
  <c r="CQ561" i="2"/>
  <c r="CL536" i="2"/>
  <c r="CP536" i="2"/>
  <c r="CR536" i="2"/>
  <c r="CO348" i="2"/>
  <c r="CQ348" i="2"/>
  <c r="CO378" i="2"/>
  <c r="CQ378" i="2"/>
  <c r="CQ328" i="2"/>
  <c r="CO328" i="2"/>
  <c r="CO325" i="2"/>
  <c r="CQ325" i="2"/>
  <c r="CQ528" i="2"/>
  <c r="CO528" i="2"/>
  <c r="CK511" i="2"/>
  <c r="CQ511" i="2"/>
  <c r="CO511" i="2"/>
  <c r="CP393" i="2"/>
  <c r="CR393" i="2"/>
  <c r="CL415" i="2"/>
  <c r="CP415" i="2"/>
  <c r="CR415" i="2"/>
  <c r="CK353" i="2"/>
  <c r="CO353" i="2"/>
  <c r="CQ353" i="2"/>
  <c r="CR253" i="2"/>
  <c r="CL152" i="2"/>
  <c r="CP152" i="2"/>
  <c r="CR152" i="2"/>
  <c r="CL58" i="2"/>
  <c r="CR58" i="2"/>
  <c r="CP58" i="2"/>
  <c r="CQ56" i="2"/>
  <c r="CO56" i="2"/>
  <c r="CK64" i="2"/>
  <c r="CO64" i="2"/>
  <c r="CQ64" i="2"/>
  <c r="CQ393" i="2"/>
  <c r="CO393" i="2"/>
  <c r="CK562" i="2"/>
  <c r="CQ562" i="2"/>
  <c r="CO562" i="2"/>
  <c r="CL495" i="2"/>
  <c r="CP495" i="2"/>
  <c r="CR495" i="2"/>
  <c r="CL554" i="2"/>
  <c r="CP554" i="2"/>
  <c r="CR554" i="2"/>
  <c r="CR203" i="2"/>
  <c r="CP354" i="2"/>
  <c r="CR354" i="2"/>
  <c r="CL51" i="2"/>
  <c r="CR51" i="2"/>
  <c r="CP51" i="2"/>
  <c r="CL20" i="2"/>
  <c r="CP20" i="2"/>
  <c r="CR20" i="2"/>
  <c r="CK541" i="2"/>
  <c r="CQ541" i="2"/>
  <c r="CO541" i="2"/>
  <c r="CQ418" i="2"/>
  <c r="CO418" i="2"/>
  <c r="CS345" i="2"/>
  <c r="CT345" i="2" s="1"/>
  <c r="CS195" i="2"/>
  <c r="CS380" i="2"/>
  <c r="CT380" i="2" s="1"/>
  <c r="CS112" i="2"/>
  <c r="CT112" i="2" s="1"/>
  <c r="CS499" i="2"/>
  <c r="CT499" i="2" s="1"/>
  <c r="CS344" i="2"/>
  <c r="CT344" i="2" s="1"/>
  <c r="CS291" i="2"/>
  <c r="CT291" i="2" s="1"/>
  <c r="CS107" i="2"/>
  <c r="CT107" i="2" s="1"/>
  <c r="CS312" i="2"/>
  <c r="CT312" i="2" s="1"/>
  <c r="CS144" i="2"/>
  <c r="CT144" i="2" s="1"/>
  <c r="CS84" i="2"/>
  <c r="CT84" i="2" s="1"/>
  <c r="CS386" i="2"/>
  <c r="CT386" i="2" s="1"/>
  <c r="CS137" i="2"/>
  <c r="CT137" i="2" s="1"/>
  <c r="CK33" i="2"/>
  <c r="CO33" i="2"/>
  <c r="CQ33" i="2"/>
  <c r="CS512" i="2"/>
  <c r="CT512" i="2" s="1"/>
  <c r="CS478" i="2"/>
  <c r="CT478" i="2" s="1"/>
  <c r="CS109" i="2"/>
  <c r="CT109" i="2" s="1"/>
  <c r="CS177" i="2"/>
  <c r="CT177" i="2" s="1"/>
  <c r="CS509" i="2"/>
  <c r="CT509" i="2" s="1"/>
  <c r="CS46" i="2"/>
  <c r="CT46" i="2" s="1"/>
  <c r="CS576" i="2"/>
  <c r="CT576" i="2" s="1"/>
  <c r="CR370" i="2"/>
  <c r="CP370" i="2"/>
  <c r="CQ553" i="2"/>
  <c r="CO553" i="2"/>
  <c r="CL466" i="2"/>
  <c r="CP466" i="2"/>
  <c r="CR466" i="2"/>
  <c r="CK497" i="2"/>
  <c r="CQ497" i="2"/>
  <c r="CO497" i="2"/>
  <c r="CK449" i="2"/>
  <c r="CO449" i="2"/>
  <c r="CQ449" i="2"/>
  <c r="CQ308" i="2"/>
  <c r="CO308" i="2"/>
  <c r="CP270" i="2"/>
  <c r="CR270" i="2"/>
  <c r="CL146" i="2"/>
  <c r="CR146" i="2"/>
  <c r="CP146" i="2"/>
  <c r="CR271" i="2"/>
  <c r="CP271" i="2"/>
  <c r="CK140" i="2"/>
  <c r="CQ140" i="2"/>
  <c r="CO140" i="2"/>
  <c r="CK152" i="2"/>
  <c r="CQ152" i="2"/>
  <c r="CO152" i="2"/>
  <c r="CL49" i="2"/>
  <c r="CP49" i="2"/>
  <c r="CR49" i="2"/>
  <c r="CR519" i="2"/>
  <c r="CP519" i="2"/>
  <c r="CK463" i="2"/>
  <c r="CO463" i="2"/>
  <c r="CQ463" i="2"/>
  <c r="CP311" i="2"/>
  <c r="CR311" i="2"/>
  <c r="CR325" i="2"/>
  <c r="CP325" i="2"/>
  <c r="CK196" i="2"/>
  <c r="CQ196" i="2"/>
  <c r="CL154" i="2"/>
  <c r="CR154" i="2"/>
  <c r="CP154" i="2"/>
  <c r="CK159" i="2"/>
  <c r="CQ159" i="2"/>
  <c r="CO159" i="2"/>
  <c r="CR202" i="2"/>
  <c r="CL39" i="2"/>
  <c r="CR39" i="2"/>
  <c r="CP39" i="2"/>
  <c r="CS575" i="2"/>
  <c r="CT575" i="2" s="1"/>
  <c r="CS14" i="2"/>
  <c r="CT14" i="2" s="1"/>
  <c r="CS537" i="2"/>
  <c r="CT537" i="2" s="1"/>
  <c r="CS192" i="2"/>
  <c r="CT192" i="2" s="1"/>
  <c r="CS155" i="2"/>
  <c r="CT155" i="2" s="1"/>
  <c r="CS52" i="2"/>
  <c r="CT52" i="2" s="1"/>
  <c r="CS158" i="2"/>
  <c r="CT158" i="2" s="1"/>
  <c r="CS129" i="2"/>
  <c r="CT129" i="2" s="1"/>
  <c r="CS505" i="2"/>
  <c r="CT505" i="2" s="1"/>
  <c r="CS188" i="2"/>
  <c r="CT188" i="2" s="1"/>
  <c r="CS101" i="2"/>
  <c r="CT101" i="2" s="1"/>
  <c r="CS65" i="2"/>
  <c r="CT65" i="2" s="1"/>
  <c r="CS365" i="2"/>
  <c r="CT365" i="2" s="1"/>
  <c r="CS111" i="2"/>
  <c r="CT111" i="2" s="1"/>
  <c r="CS552" i="2"/>
  <c r="CT552" i="2" s="1"/>
  <c r="CS274" i="2"/>
  <c r="CT274" i="2" s="1"/>
  <c r="CS190" i="2"/>
  <c r="CT190" i="2" s="1"/>
  <c r="CS201" i="2"/>
  <c r="CT201" i="2" s="1"/>
  <c r="CS507" i="2"/>
  <c r="CT507" i="2" s="1"/>
  <c r="CS175" i="2"/>
  <c r="CT175" i="2" s="1"/>
  <c r="CS283" i="2"/>
  <c r="CT283" i="2" s="1"/>
  <c r="CS533" i="2"/>
  <c r="CT533" i="2" s="1"/>
  <c r="CS482" i="2"/>
  <c r="CT482" i="2" s="1"/>
  <c r="CS452" i="2"/>
  <c r="CT452" i="2" s="1"/>
  <c r="CQ315" i="2"/>
  <c r="CO315" i="2"/>
  <c r="CP242" i="2"/>
  <c r="CR242" i="2"/>
  <c r="CL178" i="2"/>
  <c r="CR178" i="2"/>
  <c r="CP178" i="2"/>
  <c r="CK76" i="2"/>
  <c r="CO76" i="2"/>
  <c r="CQ76" i="2"/>
  <c r="CL102" i="2"/>
  <c r="CP102" i="2"/>
  <c r="CR102" i="2"/>
  <c r="CK45" i="2"/>
  <c r="CO45" i="2"/>
  <c r="CQ45" i="2"/>
  <c r="CL47" i="2"/>
  <c r="CR47" i="2"/>
  <c r="CP47" i="2"/>
  <c r="CP528" i="2"/>
  <c r="CR528" i="2"/>
  <c r="CK460" i="2"/>
  <c r="CO460" i="2"/>
  <c r="CQ460" i="2"/>
  <c r="CK549" i="2"/>
  <c r="CO549" i="2"/>
  <c r="CQ549" i="2"/>
  <c r="CQ391" i="2"/>
  <c r="CO391" i="2"/>
  <c r="CL127" i="2"/>
  <c r="CR127" i="2"/>
  <c r="CP127" i="2"/>
  <c r="CP317" i="2"/>
  <c r="CR317" i="2"/>
  <c r="CK24" i="2"/>
  <c r="CO24" i="2"/>
  <c r="CQ24" i="2"/>
  <c r="CL35" i="2"/>
  <c r="CP35" i="2"/>
  <c r="CR35" i="2"/>
  <c r="CK49" i="2"/>
  <c r="CO49" i="2"/>
  <c r="CQ49" i="2"/>
  <c r="CL68" i="2"/>
  <c r="CR68" i="2"/>
  <c r="CP68" i="2"/>
  <c r="CR197" i="2"/>
  <c r="CT487" i="2"/>
  <c r="CS341" i="2"/>
  <c r="CT341" i="2" s="1"/>
  <c r="CT461" i="2"/>
  <c r="CT494" i="2"/>
  <c r="CS563" i="2"/>
  <c r="CT563" i="2" s="1"/>
  <c r="CL33" i="2"/>
  <c r="CR33" i="2"/>
  <c r="CP33" i="2"/>
  <c r="CS168" i="2"/>
  <c r="CT168" i="2" s="1"/>
  <c r="CS132" i="2"/>
  <c r="CT132" i="2" s="1"/>
  <c r="CS506" i="2"/>
  <c r="CT506" i="2" s="1"/>
  <c r="CS379" i="2"/>
  <c r="CT379" i="2" s="1"/>
  <c r="CS163" i="2"/>
  <c r="CT163" i="2" s="1"/>
  <c r="CS498" i="2"/>
  <c r="CT498" i="2" s="1"/>
  <c r="CS444" i="2"/>
  <c r="CT444" i="2" s="1"/>
  <c r="CS173" i="2"/>
  <c r="CT173" i="2" s="1"/>
  <c r="CS571" i="2"/>
  <c r="CT571" i="2" s="1"/>
  <c r="CS492" i="2"/>
  <c r="CT492" i="2" s="1"/>
  <c r="CS309" i="2"/>
  <c r="CT309" i="2" s="1"/>
  <c r="CS388" i="2"/>
  <c r="CT388" i="2" s="1"/>
  <c r="CS522" i="2"/>
  <c r="CT522" i="2" s="1"/>
  <c r="CS471" i="2"/>
  <c r="CT471" i="2" s="1"/>
  <c r="CP385" i="2"/>
  <c r="CR385" i="2"/>
  <c r="CL350" i="2"/>
  <c r="CR350" i="2"/>
  <c r="CP269" i="2"/>
  <c r="CR269" i="2"/>
  <c r="CK135" i="2"/>
  <c r="CQ135" i="2"/>
  <c r="CO135" i="2"/>
  <c r="CL549" i="2"/>
  <c r="CP549" i="2"/>
  <c r="CR549" i="2"/>
  <c r="CL97" i="2"/>
  <c r="CR97" i="2"/>
  <c r="CP97" i="2"/>
  <c r="CK121" i="2"/>
  <c r="CO121" i="2"/>
  <c r="CQ121" i="2"/>
  <c r="CO281" i="2"/>
  <c r="CQ281" i="2"/>
  <c r="CL135" i="2"/>
  <c r="CP135" i="2"/>
  <c r="CR135" i="2"/>
  <c r="CR100" i="2"/>
  <c r="CP100" i="2"/>
  <c r="CP225" i="2"/>
  <c r="CR225" i="2"/>
  <c r="CL64" i="2"/>
  <c r="CR64" i="2"/>
  <c r="CP64" i="2"/>
  <c r="CQ93" i="2"/>
  <c r="CO93" i="2"/>
  <c r="CS572" i="2"/>
  <c r="CT572" i="2" s="1"/>
  <c r="CS296" i="2"/>
  <c r="CT296" i="2" s="1"/>
  <c r="CS446" i="2"/>
  <c r="CT446" i="2" s="1"/>
  <c r="CS251" i="2"/>
  <c r="CT251" i="2" s="1"/>
  <c r="CS118" i="2"/>
  <c r="CT118" i="2" s="1"/>
  <c r="CS457" i="2"/>
  <c r="CT457" i="2" s="1"/>
  <c r="CS375" i="2"/>
  <c r="CT375" i="2" s="1"/>
  <c r="CS306" i="2"/>
  <c r="CT306" i="2" s="1"/>
  <c r="CS237" i="2"/>
  <c r="CT237" i="2" s="1"/>
  <c r="CS150" i="2"/>
  <c r="CT150" i="2" s="1"/>
  <c r="CS540" i="2"/>
  <c r="CT540" i="2" s="1"/>
  <c r="CS469" i="2"/>
  <c r="CT469" i="2" s="1"/>
  <c r="CS459" i="2"/>
  <c r="CT459" i="2" s="1"/>
  <c r="CS183" i="2"/>
  <c r="CT183" i="2" s="1"/>
  <c r="CS539" i="2"/>
  <c r="CT539" i="2" s="1"/>
  <c r="CS544" i="2"/>
  <c r="CT544" i="2" s="1"/>
  <c r="CS502" i="2"/>
  <c r="CT502" i="2" s="1"/>
  <c r="CS468" i="2"/>
  <c r="CT468" i="2" s="1"/>
  <c r="CS401" i="2"/>
  <c r="CT401" i="2" s="1"/>
  <c r="CS352" i="2"/>
  <c r="CT352" i="2" s="1"/>
  <c r="CS542" i="2"/>
  <c r="CT542" i="2" s="1"/>
  <c r="CS402" i="2"/>
  <c r="CT402" i="2" s="1"/>
  <c r="CS372" i="2"/>
  <c r="CT372" i="2" s="1"/>
  <c r="CS145" i="2"/>
  <c r="CT145" i="2" s="1"/>
  <c r="CS538" i="2"/>
  <c r="CT538" i="2" s="1"/>
  <c r="CS441" i="2"/>
  <c r="CT441" i="2" s="1"/>
  <c r="BO414" i="2"/>
  <c r="BO397" i="2" s="1"/>
  <c r="L13" i="1" s="1"/>
  <c r="CK561" i="2"/>
  <c r="K547" i="2"/>
  <c r="J547" i="2"/>
  <c r="H547" i="2"/>
  <c r="CK553" i="2"/>
  <c r="K523" i="2"/>
  <c r="I547" i="2"/>
  <c r="CM568" i="2"/>
  <c r="CG28" i="2"/>
  <c r="CM28" i="2" s="1"/>
  <c r="H9" i="1"/>
  <c r="B25" i="2"/>
  <c r="B26" i="2" s="1"/>
  <c r="B27" i="2" s="1"/>
  <c r="B28" i="2" s="1"/>
  <c r="K500" i="2"/>
  <c r="K480" i="2"/>
  <c r="J27" i="1"/>
  <c r="CG454" i="2"/>
  <c r="CM454" i="2" s="1"/>
  <c r="K5" i="2"/>
  <c r="BM55" i="2"/>
  <c r="M7" i="1"/>
  <c r="J26" i="1"/>
  <c r="I10" i="1"/>
  <c r="I6" i="1"/>
  <c r="M6" i="1"/>
  <c r="K9" i="1"/>
  <c r="J10" i="1"/>
  <c r="H26" i="1"/>
  <c r="I27" i="1"/>
  <c r="K10" i="1"/>
  <c r="O6" i="1"/>
  <c r="H28" i="1"/>
  <c r="H27" i="1"/>
  <c r="I7" i="1"/>
  <c r="N10" i="1"/>
  <c r="BY100" i="2"/>
  <c r="O8" i="1"/>
  <c r="K7" i="1"/>
  <c r="BQ100" i="2"/>
  <c r="H29" i="1"/>
  <c r="BM100" i="2"/>
  <c r="BY176" i="2"/>
  <c r="H6" i="1"/>
  <c r="BI100" i="2"/>
  <c r="J25" i="1"/>
  <c r="AW397" i="2"/>
  <c r="G50" i="1" s="1"/>
  <c r="G32" i="1"/>
  <c r="H8" i="1"/>
  <c r="N7" i="1"/>
  <c r="CC157" i="2"/>
  <c r="J8" i="1"/>
  <c r="K11" i="1"/>
  <c r="BQ157" i="2"/>
  <c r="BM157" i="2"/>
  <c r="BE157" i="2"/>
  <c r="BU100" i="2"/>
  <c r="CE176" i="2"/>
  <c r="H10" i="1"/>
  <c r="J28" i="1"/>
  <c r="H7" i="1"/>
  <c r="CE157" i="2"/>
  <c r="J9" i="1"/>
  <c r="BY157" i="2"/>
  <c r="BM176" i="2"/>
  <c r="I26" i="1"/>
  <c r="J7" i="1"/>
  <c r="M8" i="1"/>
  <c r="BE55" i="2"/>
  <c r="BY357" i="2"/>
  <c r="BY55" i="2"/>
  <c r="BQ55" i="2"/>
  <c r="BA55" i="2"/>
  <c r="CC357" i="2"/>
  <c r="CC55" i="2"/>
  <c r="BY138" i="2"/>
  <c r="BP238" i="2"/>
  <c r="BP236" i="2" s="1"/>
  <c r="L8" i="1" s="1"/>
  <c r="BU55" i="2"/>
  <c r="BI414" i="2"/>
  <c r="BF414" i="2"/>
  <c r="BF397" i="2" s="1"/>
  <c r="BU280" i="2"/>
  <c r="CG57" i="2"/>
  <c r="BQ465" i="2"/>
  <c r="CD55" i="2"/>
  <c r="CJ55" i="2" s="1"/>
  <c r="BI556" i="2"/>
  <c r="BI547" i="2" s="1"/>
  <c r="J52" i="1" s="1"/>
  <c r="BN414" i="2"/>
  <c r="BN397" i="2" s="1"/>
  <c r="CG418" i="2"/>
  <c r="BM369" i="2"/>
  <c r="BQ390" i="2"/>
  <c r="AO357" i="2"/>
  <c r="BE310" i="2"/>
  <c r="BI390" i="2"/>
  <c r="BO383" i="2"/>
  <c r="BT279" i="2"/>
  <c r="CC280" i="2"/>
  <c r="BK383" i="2"/>
  <c r="BM383" i="2" s="1"/>
  <c r="BZ275" i="2"/>
  <c r="CF212" i="2"/>
  <c r="AQ383" i="2"/>
  <c r="BV275" i="2"/>
  <c r="BY275" i="2" s="1"/>
  <c r="BI222" i="2"/>
  <c r="AW465" i="2"/>
  <c r="BI310" i="2"/>
  <c r="AW390" i="2"/>
  <c r="AW310" i="2"/>
  <c r="BL356" i="2"/>
  <c r="CD269" i="2"/>
  <c r="CO269" i="2" s="1"/>
  <c r="CC369" i="2"/>
  <c r="BE390" i="2"/>
  <c r="CG377" i="2"/>
  <c r="CM377" i="2" s="1"/>
  <c r="BY383" i="2"/>
  <c r="AK357" i="2"/>
  <c r="BL80" i="2"/>
  <c r="CD524" i="2"/>
  <c r="CJ524" i="2" s="1"/>
  <c r="AO465" i="2"/>
  <c r="BJ334" i="2"/>
  <c r="BM334" i="2" s="1"/>
  <c r="BQ119" i="2"/>
  <c r="AH523" i="2"/>
  <c r="BM524" i="2"/>
  <c r="BQ480" i="2"/>
  <c r="BV356" i="2"/>
  <c r="BP356" i="2"/>
  <c r="BE222" i="2"/>
  <c r="BE280" i="2"/>
  <c r="BE480" i="2"/>
  <c r="BE524" i="2"/>
  <c r="CC524" i="2"/>
  <c r="BM480" i="2"/>
  <c r="AW524" i="2"/>
  <c r="CD353" i="2"/>
  <c r="CJ353" i="2" s="1"/>
  <c r="BY465" i="2"/>
  <c r="BT356" i="2"/>
  <c r="G480" i="2"/>
  <c r="BI448" i="2"/>
  <c r="BM9" i="2"/>
  <c r="BU524" i="2"/>
  <c r="BK356" i="2"/>
  <c r="BJ523" i="2"/>
  <c r="AZ383" i="2"/>
  <c r="BA383" i="2" s="1"/>
  <c r="BI524" i="2"/>
  <c r="BM556" i="2"/>
  <c r="AO524" i="2"/>
  <c r="CB523" i="2"/>
  <c r="CC523" i="2" s="1"/>
  <c r="AN523" i="2"/>
  <c r="AO523" i="2" s="1"/>
  <c r="CE524" i="2"/>
  <c r="CF524" i="2"/>
  <c r="BY524" i="2"/>
  <c r="BQ524" i="2"/>
  <c r="BA524" i="2"/>
  <c r="AS524" i="2"/>
  <c r="AK524" i="2"/>
  <c r="BQ523" i="2"/>
  <c r="BC383" i="2"/>
  <c r="AJ523" i="2"/>
  <c r="AX97" i="2"/>
  <c r="BA97" i="2" s="1"/>
  <c r="BX356" i="2"/>
  <c r="BY295" i="2"/>
  <c r="BY294" i="2" s="1"/>
  <c r="BI264" i="2"/>
  <c r="BY523" i="2"/>
  <c r="BE208" i="2"/>
  <c r="I43" i="1" s="1"/>
  <c r="BY60" i="2"/>
  <c r="CD203" i="2"/>
  <c r="CP203" i="2" s="1"/>
  <c r="BY119" i="2"/>
  <c r="BU556" i="2"/>
  <c r="BU547" i="2" s="1"/>
  <c r="M52" i="1" s="1"/>
  <c r="BL447" i="2"/>
  <c r="BX80" i="2"/>
  <c r="G465" i="2"/>
  <c r="M356" i="2"/>
  <c r="AS327" i="2"/>
  <c r="BM310" i="2"/>
  <c r="AO280" i="2"/>
  <c r="AW27" i="2"/>
  <c r="BQ556" i="2"/>
  <c r="BW356" i="2"/>
  <c r="BQ280" i="2"/>
  <c r="BU516" i="2"/>
  <c r="BU500" i="2" s="1"/>
  <c r="BI523" i="2"/>
  <c r="AQ279" i="2"/>
  <c r="BA357" i="2"/>
  <c r="BM448" i="2"/>
  <c r="BS81" i="2"/>
  <c r="BS80" i="2" s="1"/>
  <c r="BQ138" i="2"/>
  <c r="BM465" i="2"/>
  <c r="AX89" i="2"/>
  <c r="CD89" i="2" s="1"/>
  <c r="CJ89" i="2" s="1"/>
  <c r="BM44" i="2"/>
  <c r="BE264" i="2"/>
  <c r="I47" i="1" s="1"/>
  <c r="AS294" i="2"/>
  <c r="AW523" i="2"/>
  <c r="BY310" i="2"/>
  <c r="I447" i="2"/>
  <c r="AS556" i="2"/>
  <c r="AS547" i="2" s="1"/>
  <c r="F52" i="1" s="1"/>
  <c r="BX279" i="2"/>
  <c r="CC556" i="2"/>
  <c r="CC547" i="2" s="1"/>
  <c r="O52" i="1" s="1"/>
  <c r="CF310" i="2"/>
  <c r="BE294" i="2"/>
  <c r="CD218" i="2"/>
  <c r="CJ218" i="2" s="1"/>
  <c r="CD217" i="2"/>
  <c r="CP217" i="2" s="1"/>
  <c r="AP547" i="2"/>
  <c r="F34" i="1" s="1"/>
  <c r="CC516" i="2"/>
  <c r="CC500" i="2" s="1"/>
  <c r="AO448" i="2"/>
  <c r="BN447" i="2"/>
  <c r="L33" i="1" s="1"/>
  <c r="BS356" i="2"/>
  <c r="BH80" i="2"/>
  <c r="AO44" i="2"/>
  <c r="BY27" i="2"/>
  <c r="AW556" i="2"/>
  <c r="AW547" i="2" s="1"/>
  <c r="G52" i="1" s="1"/>
  <c r="CA547" i="2"/>
  <c r="M279" i="2"/>
  <c r="BU465" i="2"/>
  <c r="AI5" i="2"/>
  <c r="CD280" i="2"/>
  <c r="CJ280" i="2" s="1"/>
  <c r="AT447" i="2"/>
  <c r="BY480" i="2"/>
  <c r="BU89" i="2"/>
  <c r="BU138" i="2"/>
  <c r="AM5" i="2"/>
  <c r="BU310" i="2"/>
  <c r="AV279" i="2"/>
  <c r="AV278" i="2" s="1"/>
  <c r="BM357" i="2"/>
  <c r="BU523" i="2"/>
  <c r="BM280" i="2"/>
  <c r="AW448" i="2"/>
  <c r="BA27" i="2"/>
  <c r="BE556" i="2"/>
  <c r="BU44" i="2"/>
  <c r="AS335" i="2"/>
  <c r="BB383" i="2"/>
  <c r="AO356" i="2"/>
  <c r="BR447" i="2"/>
  <c r="BD279" i="2"/>
  <c r="BD278" i="2" s="1"/>
  <c r="BX210" i="2"/>
  <c r="BX208" i="2" s="1"/>
  <c r="N6" i="1" s="1"/>
  <c r="CE377" i="2"/>
  <c r="BI60" i="2"/>
  <c r="BM60" i="2"/>
  <c r="AO556" i="2"/>
  <c r="CF295" i="2"/>
  <c r="AO27" i="2"/>
  <c r="BG279" i="2"/>
  <c r="BG278" i="2" s="1"/>
  <c r="BQ60" i="2"/>
  <c r="BE27" i="2"/>
  <c r="BI119" i="2"/>
  <c r="CG45" i="2"/>
  <c r="CM45" i="2" s="1"/>
  <c r="CB5" i="2"/>
  <c r="CA383" i="2"/>
  <c r="CC383" i="2" s="1"/>
  <c r="BU390" i="2"/>
  <c r="BO334" i="2"/>
  <c r="BQ334" i="2" s="1"/>
  <c r="BQ27" i="2"/>
  <c r="BM295" i="2"/>
  <c r="AP279" i="2"/>
  <c r="K278" i="2"/>
  <c r="BJ356" i="2"/>
  <c r="BZ447" i="2"/>
  <c r="CG358" i="2"/>
  <c r="AO9" i="2"/>
  <c r="AW356" i="2"/>
  <c r="BN547" i="2"/>
  <c r="L34" i="1" s="1"/>
  <c r="BU357" i="2"/>
  <c r="BI9" i="2"/>
  <c r="CF516" i="2"/>
  <c r="CF256" i="2"/>
  <c r="AZ5" i="2"/>
  <c r="G5" i="2"/>
  <c r="BL294" i="2"/>
  <c r="BL279" i="2" s="1"/>
  <c r="BY9" i="2"/>
  <c r="BE83" i="2"/>
  <c r="BO356" i="2"/>
  <c r="AS465" i="2"/>
  <c r="BI383" i="2"/>
  <c r="CF230" i="2"/>
  <c r="BY280" i="2"/>
  <c r="AZ279" i="2"/>
  <c r="AU5" i="2"/>
  <c r="BU9" i="2"/>
  <c r="AR279" i="2"/>
  <c r="CG301" i="2"/>
  <c r="BD193" i="2"/>
  <c r="BA523" i="2"/>
  <c r="BI516" i="2"/>
  <c r="BI500" i="2" s="1"/>
  <c r="BI280" i="2"/>
  <c r="AS32" i="2"/>
  <c r="CG374" i="2"/>
  <c r="AK27" i="2"/>
  <c r="BZ266" i="2"/>
  <c r="BE44" i="2"/>
  <c r="AW44" i="2"/>
  <c r="AJ5" i="2"/>
  <c r="AU279" i="2"/>
  <c r="AU278" i="2" s="1"/>
  <c r="BA356" i="2"/>
  <c r="CC44" i="2"/>
  <c r="G523" i="2"/>
  <c r="BM138" i="2"/>
  <c r="AJ279" i="2"/>
  <c r="BH193" i="2"/>
  <c r="BM119" i="2"/>
  <c r="BA465" i="2"/>
  <c r="CC310" i="2"/>
  <c r="AK32" i="2"/>
  <c r="BY97" i="2"/>
  <c r="BI138" i="2"/>
  <c r="AO294" i="2"/>
  <c r="BD80" i="2"/>
  <c r="BE119" i="2"/>
  <c r="BA32" i="2"/>
  <c r="CC32" i="2"/>
  <c r="BU27" i="2"/>
  <c r="BI357" i="2"/>
  <c r="BM32" i="2"/>
  <c r="BZ252" i="2"/>
  <c r="BZ250" i="2" s="1"/>
  <c r="O28" i="1" s="1"/>
  <c r="CG154" i="2"/>
  <c r="CM154" i="2" s="1"/>
  <c r="BV447" i="2"/>
  <c r="BY556" i="2"/>
  <c r="BY547" i="2" s="1"/>
  <c r="N52" i="1" s="1"/>
  <c r="AY5" i="2"/>
  <c r="AW294" i="2"/>
  <c r="AS516" i="2"/>
  <c r="AS500" i="2" s="1"/>
  <c r="BT5" i="2"/>
  <c r="CG133" i="2"/>
  <c r="CM133" i="2" s="1"/>
  <c r="CE95" i="2"/>
  <c r="AV5" i="2"/>
  <c r="CG557" i="2"/>
  <c r="CM557" i="2" s="1"/>
  <c r="CG53" i="2"/>
  <c r="CM53" i="2" s="1"/>
  <c r="CG76" i="2"/>
  <c r="CM76" i="2" s="1"/>
  <c r="CG477" i="2"/>
  <c r="CM477" i="2" s="1"/>
  <c r="BI356" i="2"/>
  <c r="BK5" i="2"/>
  <c r="BQ32" i="2"/>
  <c r="CG532" i="2"/>
  <c r="AL279" i="2"/>
  <c r="CC119" i="2"/>
  <c r="BP196" i="2"/>
  <c r="BP194" i="2" s="1"/>
  <c r="L11" i="1" s="1"/>
  <c r="BO279" i="2"/>
  <c r="BO193" i="2"/>
  <c r="AS44" i="2"/>
  <c r="BA556" i="2"/>
  <c r="CG146" i="2"/>
  <c r="CM146" i="2" s="1"/>
  <c r="CE44" i="2"/>
  <c r="CD198" i="2"/>
  <c r="CP198" i="2" s="1"/>
  <c r="CA279" i="2"/>
  <c r="BO5" i="2"/>
  <c r="AH279" i="2"/>
  <c r="BU32" i="2"/>
  <c r="BE523" i="2"/>
  <c r="CC27" i="2"/>
  <c r="CG463" i="2"/>
  <c r="CM463" i="2" s="1"/>
  <c r="CC465" i="2"/>
  <c r="BW279" i="2"/>
  <c r="CD99" i="2"/>
  <c r="AW60" i="2"/>
  <c r="CG71" i="2"/>
  <c r="CM71" i="2" s="1"/>
  <c r="CD199" i="2"/>
  <c r="CO199" i="2" s="1"/>
  <c r="AW357" i="2"/>
  <c r="AJ547" i="2"/>
  <c r="CA356" i="2"/>
  <c r="G448" i="2"/>
  <c r="BU369" i="2"/>
  <c r="BU335" i="2"/>
  <c r="CE219" i="2"/>
  <c r="CE221" i="2"/>
  <c r="CD241" i="2"/>
  <c r="CO241" i="2" s="1"/>
  <c r="CG573" i="2"/>
  <c r="CM573" i="2" s="1"/>
  <c r="BE356" i="2"/>
  <c r="CF157" i="2"/>
  <c r="BQ89" i="2"/>
  <c r="CG30" i="2"/>
  <c r="CM30" i="2" s="1"/>
  <c r="CF357" i="2"/>
  <c r="CF60" i="2"/>
  <c r="CG549" i="2"/>
  <c r="CM549" i="2" s="1"/>
  <c r="CG24" i="2"/>
  <c r="CM24" i="2" s="1"/>
  <c r="CG135" i="2"/>
  <c r="CM135" i="2" s="1"/>
  <c r="CD240" i="2"/>
  <c r="BV210" i="2"/>
  <c r="CD268" i="2"/>
  <c r="CP268" i="2" s="1"/>
  <c r="CS268" i="2" s="1"/>
  <c r="CT268" i="2" s="1"/>
  <c r="BH334" i="2"/>
  <c r="BC279" i="2"/>
  <c r="AU447" i="2"/>
  <c r="CG43" i="2"/>
  <c r="CM43" i="2" s="1"/>
  <c r="CD357" i="2"/>
  <c r="CJ357" i="2" s="1"/>
  <c r="BP266" i="2"/>
  <c r="BP264" i="2" s="1"/>
  <c r="CF264" i="2" s="1"/>
  <c r="BG194" i="2"/>
  <c r="BN44" i="2"/>
  <c r="BQ44" i="2" s="1"/>
  <c r="CF548" i="2"/>
  <c r="CG370" i="2"/>
  <c r="BV219" i="2"/>
  <c r="BY219" i="2" s="1"/>
  <c r="G500" i="2"/>
  <c r="F447" i="2"/>
  <c r="F443" i="2" s="1"/>
  <c r="F4" i="2" s="1"/>
  <c r="AX447" i="2"/>
  <c r="H33" i="1" s="1"/>
  <c r="BW81" i="2"/>
  <c r="BW80" i="2" s="1"/>
  <c r="CF327" i="2"/>
  <c r="CG391" i="2"/>
  <c r="CD244" i="2"/>
  <c r="CP244" i="2" s="1"/>
  <c r="BP279" i="2"/>
  <c r="CG541" i="2"/>
  <c r="CM541" i="2" s="1"/>
  <c r="BC250" i="2"/>
  <c r="I9" i="1" s="1"/>
  <c r="BE32" i="2"/>
  <c r="CE523" i="2"/>
  <c r="CG152" i="2"/>
  <c r="CM152" i="2" s="1"/>
  <c r="BG5" i="2"/>
  <c r="AR547" i="2"/>
  <c r="F15" i="1" s="1"/>
  <c r="CG378" i="2"/>
  <c r="AQ5" i="2"/>
  <c r="BI27" i="2"/>
  <c r="CF9" i="2"/>
  <c r="CG559" i="2"/>
  <c r="CM559" i="2" s="1"/>
  <c r="BY516" i="2"/>
  <c r="BY500" i="2" s="1"/>
  <c r="BA44" i="2"/>
  <c r="CB356" i="2"/>
  <c r="AX334" i="2"/>
  <c r="BA334" i="2" s="1"/>
  <c r="BO547" i="2"/>
  <c r="CG495" i="2"/>
  <c r="CM495" i="2" s="1"/>
  <c r="CC138" i="2"/>
  <c r="BY32" i="2"/>
  <c r="AV547" i="2"/>
  <c r="G15" i="1" s="1"/>
  <c r="BE516" i="2"/>
  <c r="BE500" i="2" s="1"/>
  <c r="BF447" i="2"/>
  <c r="CD556" i="2"/>
  <c r="CJ556" i="2" s="1"/>
  <c r="CD300" i="2"/>
  <c r="AS60" i="2"/>
  <c r="BQ516" i="2"/>
  <c r="BQ500" i="2" s="1"/>
  <c r="CC480" i="2"/>
  <c r="BG91" i="2"/>
  <c r="BG89" i="2" s="1"/>
  <c r="BI89" i="2" s="1"/>
  <c r="CG528" i="2"/>
  <c r="BP80" i="2"/>
  <c r="AM279" i="2"/>
  <c r="AM278" i="2" s="1"/>
  <c r="G278" i="2"/>
  <c r="CF259" i="2"/>
  <c r="CG569" i="2"/>
  <c r="CM569" i="2" s="1"/>
  <c r="CC9" i="2"/>
  <c r="CD202" i="2"/>
  <c r="CP202" i="2" s="1"/>
  <c r="BI465" i="2"/>
  <c r="CG525" i="2"/>
  <c r="CF369" i="2"/>
  <c r="AN5" i="2"/>
  <c r="CE556" i="2"/>
  <c r="BA480" i="2"/>
  <c r="BA294" i="2"/>
  <c r="CB252" i="2"/>
  <c r="CB250" i="2" s="1"/>
  <c r="O9" i="1" s="1"/>
  <c r="BB250" i="2"/>
  <c r="BB193" i="2" s="1"/>
  <c r="BI236" i="2"/>
  <c r="BV247" i="2"/>
  <c r="CG37" i="2"/>
  <c r="CM37" i="2" s="1"/>
  <c r="BB279" i="2"/>
  <c r="CG15" i="2"/>
  <c r="CM15" i="2" s="1"/>
  <c r="CD248" i="2"/>
  <c r="CP248" i="2" s="1"/>
  <c r="BW447" i="2"/>
  <c r="CG395" i="2"/>
  <c r="CM395" i="2" s="1"/>
  <c r="CE294" i="2"/>
  <c r="CD249" i="2"/>
  <c r="CP249" i="2" s="1"/>
  <c r="AY87" i="2"/>
  <c r="CE87" i="2" s="1"/>
  <c r="CG102" i="2"/>
  <c r="CM102" i="2" s="1"/>
  <c r="CE27" i="2"/>
  <c r="BH5" i="2"/>
  <c r="AX547" i="2"/>
  <c r="H34" i="1" s="1"/>
  <c r="CD230" i="2"/>
  <c r="AN279" i="2"/>
  <c r="AN278" i="2" s="1"/>
  <c r="CE280" i="2"/>
  <c r="CE248" i="2"/>
  <c r="AS310" i="2"/>
  <c r="CG159" i="2"/>
  <c r="CM159" i="2" s="1"/>
  <c r="BT80" i="2"/>
  <c r="AS27" i="2"/>
  <c r="BC194" i="2"/>
  <c r="BT447" i="2"/>
  <c r="CF390" i="2"/>
  <c r="CG328" i="2"/>
  <c r="BJ5" i="2"/>
  <c r="K24" i="1" s="1"/>
  <c r="BM516" i="2"/>
  <c r="BM500" i="2" s="1"/>
  <c r="BK500" i="2"/>
  <c r="BK447" i="2" s="1"/>
  <c r="BW247" i="2"/>
  <c r="BW334" i="2"/>
  <c r="BY334" i="2" s="1"/>
  <c r="AP447" i="2"/>
  <c r="F33" i="1" s="1"/>
  <c r="AO390" i="2"/>
  <c r="CG354" i="2"/>
  <c r="BA353" i="2"/>
  <c r="CG315" i="2"/>
  <c r="CG61" i="2"/>
  <c r="CM61" i="2" s="1"/>
  <c r="BE138" i="2"/>
  <c r="CG20" i="2"/>
  <c r="CM20" i="2" s="1"/>
  <c r="D447" i="2"/>
  <c r="D443" i="2" s="1"/>
  <c r="D4" i="2" s="1"/>
  <c r="CD197" i="2"/>
  <c r="CP197" i="2" s="1"/>
  <c r="BJ196" i="2"/>
  <c r="BJ194" i="2" s="1"/>
  <c r="BM194" i="2" s="1"/>
  <c r="AW383" i="2"/>
  <c r="AS357" i="2"/>
  <c r="AO310" i="2"/>
  <c r="BY89" i="2"/>
  <c r="BJ81" i="2"/>
  <c r="E447" i="2"/>
  <c r="E443" i="2" s="1"/>
  <c r="E4" i="2" s="1"/>
  <c r="AK294" i="2"/>
  <c r="AO384" i="2"/>
  <c r="AL383" i="2"/>
  <c r="AO383" i="2" s="1"/>
  <c r="AP334" i="2"/>
  <c r="AS334" i="2" s="1"/>
  <c r="AS347" i="2"/>
  <c r="BP5" i="2"/>
  <c r="AQ447" i="2"/>
  <c r="CC334" i="2"/>
  <c r="BE60" i="2"/>
  <c r="CE32" i="2"/>
  <c r="BZ247" i="2"/>
  <c r="CC247" i="2" s="1"/>
  <c r="AX88" i="2"/>
  <c r="CD88" i="2" s="1"/>
  <c r="CE88" i="2"/>
  <c r="CG511" i="2"/>
  <c r="CM511" i="2" s="1"/>
  <c r="AM447" i="2"/>
  <c r="BG500" i="2"/>
  <c r="BG447" i="2" s="1"/>
  <c r="CE369" i="2"/>
  <c r="BK279" i="2"/>
  <c r="CF231" i="2"/>
  <c r="CB224" i="2"/>
  <c r="CB222" i="2" s="1"/>
  <c r="O7" i="1" s="1"/>
  <c r="CE246" i="2"/>
  <c r="CE119" i="2"/>
  <c r="CF32" i="2"/>
  <c r="BI55" i="2"/>
  <c r="CD32" i="2"/>
  <c r="CJ32" i="2" s="1"/>
  <c r="CF44" i="2"/>
  <c r="BQ310" i="2"/>
  <c r="BA384" i="2"/>
  <c r="AO516" i="2"/>
  <c r="AO500" i="2" s="1"/>
  <c r="CG519" i="2"/>
  <c r="CG562" i="2"/>
  <c r="CM562" i="2" s="1"/>
  <c r="CD369" i="2"/>
  <c r="CJ369" i="2" s="1"/>
  <c r="BJ266" i="2"/>
  <c r="BM266" i="2" s="1"/>
  <c r="BV224" i="2"/>
  <c r="BV222" i="2" s="1"/>
  <c r="BY222" i="2" s="1"/>
  <c r="CG308" i="2"/>
  <c r="AO327" i="2"/>
  <c r="CG51" i="2"/>
  <c r="CM51" i="2" s="1"/>
  <c r="CG56" i="2"/>
  <c r="BI32" i="2"/>
  <c r="CG49" i="2"/>
  <c r="CM49" i="2" s="1"/>
  <c r="CD216" i="2"/>
  <c r="CF216" i="2"/>
  <c r="CG281" i="2"/>
  <c r="BQ357" i="2"/>
  <c r="AR5" i="2"/>
  <c r="AS523" i="2"/>
  <c r="CG497" i="2"/>
  <c r="CM497" i="2" s="1"/>
  <c r="BE357" i="2"/>
  <c r="CG348" i="2"/>
  <c r="CG351" i="2"/>
  <c r="BV279" i="2"/>
  <c r="BZ238" i="2"/>
  <c r="CC238" i="2" s="1"/>
  <c r="CG121" i="2"/>
  <c r="CM121" i="2" s="1"/>
  <c r="CD271" i="2"/>
  <c r="CO271" i="2" s="1"/>
  <c r="CS271" i="2" s="1"/>
  <c r="CT271" i="2" s="1"/>
  <c r="CG68" i="2"/>
  <c r="CM68" i="2" s="1"/>
  <c r="CD273" i="2"/>
  <c r="CP273" i="2" s="1"/>
  <c r="BX5" i="2"/>
  <c r="BS279" i="2"/>
  <c r="AL447" i="2"/>
  <c r="BJ279" i="2"/>
  <c r="CF27" i="2"/>
  <c r="BS5" i="2"/>
  <c r="CG554" i="2"/>
  <c r="CM554" i="2" s="1"/>
  <c r="CG481" i="2"/>
  <c r="CM481" i="2" s="1"/>
  <c r="BS500" i="2"/>
  <c r="BS447" i="2" s="1"/>
  <c r="BY369" i="2"/>
  <c r="CG366" i="2"/>
  <c r="BU383" i="2"/>
  <c r="CD350" i="2"/>
  <c r="CJ350" i="2" s="1"/>
  <c r="CF280" i="2"/>
  <c r="BI250" i="2"/>
  <c r="BA60" i="2"/>
  <c r="CF119" i="2"/>
  <c r="BR5" i="2"/>
  <c r="M24" i="1" s="1"/>
  <c r="J447" i="2"/>
  <c r="CB80" i="2"/>
  <c r="BO80" i="2"/>
  <c r="CD258" i="2"/>
  <c r="BN252" i="2"/>
  <c r="BR205" i="2"/>
  <c r="CD206" i="2"/>
  <c r="CO206" i="2" s="1"/>
  <c r="CD214" i="2"/>
  <c r="CO214" i="2" s="1"/>
  <c r="CO210" i="2" s="1"/>
  <c r="BE347" i="2"/>
  <c r="BB334" i="2"/>
  <c r="BE334" i="2" s="1"/>
  <c r="BX447" i="2"/>
  <c r="BY448" i="2"/>
  <c r="BP447" i="2"/>
  <c r="BQ448" i="2"/>
  <c r="AS480" i="2"/>
  <c r="BT547" i="2"/>
  <c r="M15" i="1" s="1"/>
  <c r="CB547" i="2"/>
  <c r="AO548" i="2"/>
  <c r="AN547" i="2"/>
  <c r="E15" i="1" s="1"/>
  <c r="BH547" i="2"/>
  <c r="J15" i="1" s="1"/>
  <c r="BP547" i="2"/>
  <c r="AW480" i="2"/>
  <c r="BX547" i="2"/>
  <c r="N15" i="1" s="1"/>
  <c r="BU448" i="2"/>
  <c r="CA447" i="2"/>
  <c r="CG385" i="2"/>
  <c r="CG466" i="2"/>
  <c r="CM466" i="2" s="1"/>
  <c r="BM390" i="2"/>
  <c r="BH447" i="2"/>
  <c r="CG393" i="2"/>
  <c r="AK347" i="2"/>
  <c r="CD347" i="2"/>
  <c r="CJ347" i="2" s="1"/>
  <c r="CG317" i="2"/>
  <c r="AL334" i="2"/>
  <c r="AO334" i="2" s="1"/>
  <c r="AK280" i="2"/>
  <c r="AT279" i="2"/>
  <c r="AW327" i="2"/>
  <c r="CF211" i="2"/>
  <c r="BL210" i="2"/>
  <c r="BV238" i="2"/>
  <c r="CD299" i="2"/>
  <c r="CP299" i="2" s="1"/>
  <c r="CF138" i="2"/>
  <c r="BA194" i="2"/>
  <c r="AX193" i="2"/>
  <c r="BA176" i="2"/>
  <c r="CD176" i="2"/>
  <c r="CD98" i="2"/>
  <c r="CO98" i="2" s="1"/>
  <c r="CS98" i="2" s="1"/>
  <c r="CT98" i="2" s="1"/>
  <c r="BR97" i="2"/>
  <c r="CG127" i="2"/>
  <c r="CM127" i="2" s="1"/>
  <c r="BW5" i="2"/>
  <c r="BF5" i="2"/>
  <c r="J24" i="1" s="1"/>
  <c r="AI279" i="2"/>
  <c r="BR208" i="2"/>
  <c r="BU208" i="2" s="1"/>
  <c r="BZ224" i="2"/>
  <c r="BR294" i="2"/>
  <c r="BR279" i="2" s="1"/>
  <c r="BU295" i="2"/>
  <c r="BU294" i="2" s="1"/>
  <c r="CD85" i="2"/>
  <c r="CD60" i="2"/>
  <c r="CJ60" i="2" s="1"/>
  <c r="AK60" i="2"/>
  <c r="H447" i="2"/>
  <c r="BY390" i="2"/>
  <c r="AK310" i="2"/>
  <c r="CE310" i="2"/>
  <c r="CF335" i="2"/>
  <c r="AJ334" i="2"/>
  <c r="BR334" i="2"/>
  <c r="BU334" i="2" s="1"/>
  <c r="AY193" i="2"/>
  <c r="CB279" i="2"/>
  <c r="CG64" i="2"/>
  <c r="CM64" i="2" s="1"/>
  <c r="AY85" i="2"/>
  <c r="BZ196" i="2"/>
  <c r="CF55" i="2"/>
  <c r="BQ9" i="2"/>
  <c r="CD27" i="2"/>
  <c r="CJ27" i="2" s="1"/>
  <c r="BZ5" i="2"/>
  <c r="O24" i="1" s="1"/>
  <c r="CA5" i="2"/>
  <c r="CF448" i="2"/>
  <c r="AO480" i="2"/>
  <c r="AK390" i="2"/>
  <c r="CD390" i="2"/>
  <c r="CJ390" i="2" s="1"/>
  <c r="CD480" i="2"/>
  <c r="CJ480" i="2" s="1"/>
  <c r="CE465" i="2"/>
  <c r="CG415" i="2"/>
  <c r="CM415" i="2" s="1"/>
  <c r="AK414" i="2"/>
  <c r="AS390" i="2"/>
  <c r="CD415" i="2"/>
  <c r="CJ415" i="2" s="1"/>
  <c r="CG311" i="2"/>
  <c r="BV266" i="2"/>
  <c r="CD267" i="2"/>
  <c r="CP267" i="2" s="1"/>
  <c r="CD277" i="2"/>
  <c r="CP277" i="2" s="1"/>
  <c r="CD231" i="2"/>
  <c r="BK193" i="2"/>
  <c r="BA222" i="2"/>
  <c r="CF199" i="2"/>
  <c r="BW205" i="2"/>
  <c r="BV205" i="2"/>
  <c r="CG58" i="2"/>
  <c r="CM58" i="2" s="1"/>
  <c r="CC97" i="2"/>
  <c r="AY89" i="2"/>
  <c r="CE96" i="2"/>
  <c r="BB5" i="2"/>
  <c r="I24" i="1" s="1"/>
  <c r="AW32" i="2"/>
  <c r="CG536" i="2"/>
  <c r="CM536" i="2" s="1"/>
  <c r="BA390" i="2"/>
  <c r="CC384" i="2"/>
  <c r="CG303" i="2"/>
  <c r="CF353" i="2"/>
  <c r="BF294" i="2"/>
  <c r="BF279" i="2" s="1"/>
  <c r="BI295" i="2"/>
  <c r="BA138" i="2"/>
  <c r="CD138" i="2"/>
  <c r="BC236" i="2"/>
  <c r="BE236" i="2" s="1"/>
  <c r="CD226" i="2"/>
  <c r="CP226" i="2" s="1"/>
  <c r="CS226" i="2" s="1"/>
  <c r="CT226" i="2" s="1"/>
  <c r="BJ238" i="2"/>
  <c r="CD239" i="2"/>
  <c r="CP239" i="2" s="1"/>
  <c r="CA81" i="2"/>
  <c r="CA80" i="2" s="1"/>
  <c r="AS9" i="2"/>
  <c r="AP5" i="2"/>
  <c r="F24" i="1" s="1"/>
  <c r="CG35" i="2"/>
  <c r="CM35" i="2" s="1"/>
  <c r="CE60" i="2"/>
  <c r="AT5" i="2"/>
  <c r="G24" i="1" s="1"/>
  <c r="AW9" i="2"/>
  <c r="AK561" i="2"/>
  <c r="CG561" i="2" s="1"/>
  <c r="CM561" i="2" s="1"/>
  <c r="CF561" i="2"/>
  <c r="AH547" i="2"/>
  <c r="D34" i="1" s="1"/>
  <c r="AK556" i="2"/>
  <c r="CF556" i="2"/>
  <c r="CG517" i="2"/>
  <c r="CF553" i="2"/>
  <c r="BD447" i="2"/>
  <c r="BE448" i="2"/>
  <c r="BE384" i="2"/>
  <c r="AR383" i="2"/>
  <c r="AS384" i="2"/>
  <c r="AJ383" i="2"/>
  <c r="CF384" i="2"/>
  <c r="BQ295" i="2"/>
  <c r="BQ294" i="2" s="1"/>
  <c r="BN294" i="2"/>
  <c r="BN279" i="2" s="1"/>
  <c r="CE277" i="2"/>
  <c r="CF255" i="2"/>
  <c r="BA264" i="2"/>
  <c r="CD310" i="2"/>
  <c r="CJ310" i="2" s="1"/>
  <c r="CE232" i="2"/>
  <c r="BA310" i="2"/>
  <c r="CG289" i="2"/>
  <c r="BI157" i="2"/>
  <c r="CD204" i="2"/>
  <c r="CJ204" i="2" s="1"/>
  <c r="BJ224" i="2"/>
  <c r="BC91" i="2"/>
  <c r="CD100" i="2"/>
  <c r="AZ80" i="2"/>
  <c r="CF81" i="2"/>
  <c r="AO60" i="2"/>
  <c r="CD91" i="2"/>
  <c r="AH5" i="2"/>
  <c r="D24" i="1" s="1"/>
  <c r="AK9" i="2"/>
  <c r="CD9" i="2"/>
  <c r="CJ9" i="2" s="1"/>
  <c r="AK356" i="2"/>
  <c r="CC295" i="2"/>
  <c r="CC294" i="2" s="1"/>
  <c r="BZ294" i="2"/>
  <c r="BZ279" i="2" s="1"/>
  <c r="AY279" i="2"/>
  <c r="AY278" i="2" s="1"/>
  <c r="CF229" i="2"/>
  <c r="CD229" i="2"/>
  <c r="CO229" i="2" s="1"/>
  <c r="CF240" i="2"/>
  <c r="BL238" i="2"/>
  <c r="CE222" i="2"/>
  <c r="CF176" i="2"/>
  <c r="AZ193" i="2"/>
  <c r="CD119" i="2"/>
  <c r="BA119" i="2"/>
  <c r="BV81" i="2"/>
  <c r="CE97" i="2"/>
  <c r="CG47" i="2"/>
  <c r="CM47" i="2" s="1"/>
  <c r="BI44" i="2"/>
  <c r="BD5" i="2"/>
  <c r="AK480" i="2"/>
  <c r="CF480" i="2"/>
  <c r="AY500" i="2"/>
  <c r="AY447" i="2" s="1"/>
  <c r="BA516" i="2"/>
  <c r="BA500" i="2" s="1"/>
  <c r="CE516" i="2"/>
  <c r="AK516" i="2"/>
  <c r="AK500" i="2" s="1"/>
  <c r="BC447" i="2"/>
  <c r="AW516" i="2"/>
  <c r="AW500" i="2" s="1"/>
  <c r="BO447" i="2"/>
  <c r="AJ397" i="2"/>
  <c r="CF397" i="2" s="1"/>
  <c r="CF414" i="2"/>
  <c r="CE448" i="2"/>
  <c r="AI447" i="2"/>
  <c r="CC390" i="2"/>
  <c r="AS356" i="2"/>
  <c r="AO353" i="2"/>
  <c r="CG350" i="2"/>
  <c r="CM350" i="2" s="1"/>
  <c r="AX279" i="2"/>
  <c r="CE327" i="2"/>
  <c r="BA236" i="2"/>
  <c r="CD295" i="2"/>
  <c r="CD294" i="2" s="1"/>
  <c r="CJ294" i="2" s="1"/>
  <c r="CD255" i="2"/>
  <c r="CO255" i="2" s="1"/>
  <c r="CO252" i="2" s="1"/>
  <c r="BR247" i="2"/>
  <c r="CA275" i="2"/>
  <c r="CA264" i="2" s="1"/>
  <c r="CE207" i="2"/>
  <c r="CD212" i="2"/>
  <c r="BH279" i="2"/>
  <c r="CD157" i="2"/>
  <c r="BA157" i="2"/>
  <c r="AK44" i="2"/>
  <c r="BL5" i="2"/>
  <c r="AR447" i="2"/>
  <c r="AS448" i="2"/>
  <c r="CE390" i="2"/>
  <c r="BN356" i="2"/>
  <c r="BQ369" i="2"/>
  <c r="CD324" i="2"/>
  <c r="CJ324" i="2" s="1"/>
  <c r="AK324" i="2"/>
  <c r="CG324" i="2" s="1"/>
  <c r="CM324" i="2" s="1"/>
  <c r="CD327" i="2"/>
  <c r="CJ327" i="2" s="1"/>
  <c r="AK327" i="2"/>
  <c r="Z442" i="2"/>
  <c r="AA442" i="2" s="1"/>
  <c r="AB442" i="2" s="1"/>
  <c r="AC442" i="2" s="1"/>
  <c r="AD442" i="2" s="1"/>
  <c r="AE442" i="2" s="1"/>
  <c r="AF442" i="2" s="1"/>
  <c r="P442" i="2" s="1"/>
  <c r="O442" i="2"/>
  <c r="AV447" i="2"/>
  <c r="CD211" i="2"/>
  <c r="BF193" i="2"/>
  <c r="CC205" i="2"/>
  <c r="CD242" i="2"/>
  <c r="CO242" i="2" s="1"/>
  <c r="CF206" i="2"/>
  <c r="BT205" i="2"/>
  <c r="BF81" i="2"/>
  <c r="J30" i="1" s="1"/>
  <c r="BI83" i="2"/>
  <c r="BN81" i="2"/>
  <c r="CG39" i="2"/>
  <c r="CM39" i="2" s="1"/>
  <c r="BM27" i="2"/>
  <c r="BA9" i="2"/>
  <c r="AX5" i="2"/>
  <c r="H24" i="1" s="1"/>
  <c r="CD516" i="2"/>
  <c r="CJ516" i="2" s="1"/>
  <c r="CE480" i="2"/>
  <c r="CC448" i="2"/>
  <c r="AH383" i="2"/>
  <c r="CD384" i="2"/>
  <c r="CJ384" i="2" s="1"/>
  <c r="AK384" i="2"/>
  <c r="CE347" i="2"/>
  <c r="CE384" i="2"/>
  <c r="BJ252" i="2"/>
  <c r="CD253" i="2"/>
  <c r="CP253" i="2" s="1"/>
  <c r="BI335" i="2"/>
  <c r="BF334" i="2"/>
  <c r="BS261" i="2"/>
  <c r="BZ208" i="2"/>
  <c r="CC210" i="2"/>
  <c r="CF214" i="2"/>
  <c r="BP210" i="2"/>
  <c r="BP208" i="2" s="1"/>
  <c r="L6" i="1" s="1"/>
  <c r="BU119" i="2"/>
  <c r="M44" i="1" s="1"/>
  <c r="CC60" i="2"/>
  <c r="CE99" i="2"/>
  <c r="BU60" i="2"/>
  <c r="AL5" i="2"/>
  <c r="E24" i="1" s="1"/>
  <c r="CG501" i="2"/>
  <c r="CM501" i="2" s="1"/>
  <c r="CE548" i="2"/>
  <c r="AI547" i="2"/>
  <c r="BQ384" i="2"/>
  <c r="BZ356" i="2"/>
  <c r="BM347" i="2"/>
  <c r="AW335" i="2"/>
  <c r="AT334" i="2"/>
  <c r="AW334" i="2" s="1"/>
  <c r="CD335" i="2"/>
  <c r="CJ335" i="2" s="1"/>
  <c r="AK335" i="2"/>
  <c r="AH334" i="2"/>
  <c r="CD259" i="2"/>
  <c r="CF258" i="2"/>
  <c r="BP252" i="2"/>
  <c r="BP250" i="2" s="1"/>
  <c r="L9" i="1" s="1"/>
  <c r="CD200" i="2"/>
  <c r="CO200" i="2" s="1"/>
  <c r="CC89" i="2"/>
  <c r="BB81" i="2"/>
  <c r="I30" i="1" s="1"/>
  <c r="BI176" i="2"/>
  <c r="BZ96" i="2"/>
  <c r="CE100" i="2"/>
  <c r="BA100" i="2"/>
  <c r="CG140" i="2"/>
  <c r="CM140" i="2" s="1"/>
  <c r="BK80" i="2"/>
  <c r="BV5" i="2"/>
  <c r="N24" i="1" s="1"/>
  <c r="BM548" i="2"/>
  <c r="BA548" i="2"/>
  <c r="AZ547" i="2"/>
  <c r="H15" i="1" s="1"/>
  <c r="BU480" i="2"/>
  <c r="CG460" i="2"/>
  <c r="CM460" i="2" s="1"/>
  <c r="BI480" i="2"/>
  <c r="AK553" i="2"/>
  <c r="CG553" i="2" s="1"/>
  <c r="CM553" i="2" s="1"/>
  <c r="CF465" i="2"/>
  <c r="AK465" i="2"/>
  <c r="BA448" i="2"/>
  <c r="AZ447" i="2"/>
  <c r="BN383" i="2"/>
  <c r="BR356" i="2"/>
  <c r="AO347" i="2"/>
  <c r="CE357" i="2"/>
  <c r="CG325" i="2"/>
  <c r="BA327" i="2"/>
  <c r="CE335" i="2"/>
  <c r="CG336" i="2"/>
  <c r="CF324" i="2"/>
  <c r="BA250" i="2"/>
  <c r="BA208" i="2"/>
  <c r="CG178" i="2"/>
  <c r="CM178" i="2" s="1"/>
  <c r="CE138" i="2"/>
  <c r="BM89" i="2"/>
  <c r="BY44" i="2"/>
  <c r="AO32" i="2"/>
  <c r="CP27" i="2" l="1"/>
  <c r="CS198" i="2"/>
  <c r="CT198" i="2" s="1"/>
  <c r="CS202" i="2"/>
  <c r="CT202" i="2" s="1"/>
  <c r="CS203" i="2"/>
  <c r="CT203" i="2" s="1"/>
  <c r="CS244" i="2"/>
  <c r="CT244" i="2" s="1"/>
  <c r="CS217" i="2"/>
  <c r="CT217" i="2" s="1"/>
  <c r="CP81" i="2"/>
  <c r="CR81" i="2"/>
  <c r="CE414" i="2"/>
  <c r="CK414" i="2" s="1"/>
  <c r="CE397" i="2"/>
  <c r="F7" i="6" s="1"/>
  <c r="F18" i="6" s="1"/>
  <c r="CS93" i="2"/>
  <c r="CT93" i="2" s="1"/>
  <c r="CS272" i="2"/>
  <c r="CT272" i="2" s="1"/>
  <c r="CS254" i="2"/>
  <c r="CT254" i="2" s="1"/>
  <c r="CO196" i="2"/>
  <c r="CS57" i="2"/>
  <c r="CT57" i="2" s="1"/>
  <c r="CO266" i="2"/>
  <c r="CO238" i="2"/>
  <c r="CS253" i="2"/>
  <c r="CR266" i="2"/>
  <c r="CR264" i="2" s="1"/>
  <c r="CS317" i="2"/>
  <c r="CT317" i="2" s="1"/>
  <c r="CS213" i="2"/>
  <c r="CT213" i="2" s="1"/>
  <c r="CS225" i="2"/>
  <c r="CT225" i="2" s="1"/>
  <c r="CS94" i="2"/>
  <c r="CT94" i="2" s="1"/>
  <c r="CT265" i="2"/>
  <c r="CS239" i="2"/>
  <c r="CS308" i="2"/>
  <c r="CT308" i="2" s="1"/>
  <c r="CT195" i="2"/>
  <c r="CS267" i="2"/>
  <c r="CP266" i="2"/>
  <c r="CT223" i="2"/>
  <c r="CS197" i="2"/>
  <c r="CT197" i="2" s="1"/>
  <c r="CT209" i="2"/>
  <c r="CS366" i="2"/>
  <c r="CT366" i="2" s="1"/>
  <c r="CS497" i="2"/>
  <c r="CT497" i="2" s="1"/>
  <c r="CS47" i="2"/>
  <c r="CT47" i="2" s="1"/>
  <c r="CS391" i="2"/>
  <c r="CT391" i="2" s="1"/>
  <c r="CS569" i="2"/>
  <c r="CT569" i="2" s="1"/>
  <c r="CS71" i="2"/>
  <c r="CT71" i="2" s="1"/>
  <c r="CS37" i="2"/>
  <c r="CT37" i="2" s="1"/>
  <c r="CS178" i="2"/>
  <c r="CT178" i="2" s="1"/>
  <c r="CS549" i="2"/>
  <c r="CT549" i="2" s="1"/>
  <c r="CS315" i="2"/>
  <c r="CT315" i="2" s="1"/>
  <c r="CS30" i="2"/>
  <c r="CT30" i="2" s="1"/>
  <c r="CS227" i="2"/>
  <c r="CT227" i="2" s="1"/>
  <c r="CS24" i="2"/>
  <c r="CT24" i="2" s="1"/>
  <c r="CS270" i="2"/>
  <c r="CT270" i="2" s="1"/>
  <c r="CS289" i="2"/>
  <c r="CT289" i="2" s="1"/>
  <c r="CS61" i="2"/>
  <c r="CT61" i="2" s="1"/>
  <c r="CS374" i="2"/>
  <c r="CT374" i="2" s="1"/>
  <c r="CS393" i="2"/>
  <c r="CT393" i="2" s="1"/>
  <c r="CS300" i="2"/>
  <c r="CT300" i="2" s="1"/>
  <c r="CS418" i="2"/>
  <c r="CT418" i="2" s="1"/>
  <c r="CS354" i="2"/>
  <c r="CT354" i="2" s="1"/>
  <c r="CS532" i="2"/>
  <c r="CT532" i="2" s="1"/>
  <c r="CS557" i="2"/>
  <c r="CT557" i="2" s="1"/>
  <c r="CK60" i="2"/>
  <c r="CQ60" i="2"/>
  <c r="CO60" i="2"/>
  <c r="CL465" i="2"/>
  <c r="CR465" i="2"/>
  <c r="CL553" i="2"/>
  <c r="CP553" i="2"/>
  <c r="CR553" i="2"/>
  <c r="CL32" i="2"/>
  <c r="CR32" i="2"/>
  <c r="CP259" i="2"/>
  <c r="CR259" i="2"/>
  <c r="CL357" i="2"/>
  <c r="CR357" i="2"/>
  <c r="CP357" i="2"/>
  <c r="CK377" i="2"/>
  <c r="CQ377" i="2"/>
  <c r="CO377" i="2"/>
  <c r="CP350" i="2"/>
  <c r="CS350" i="2" s="1"/>
  <c r="CT350" i="2" s="1"/>
  <c r="CS76" i="2"/>
  <c r="CT76" i="2" s="1"/>
  <c r="CS64" i="2"/>
  <c r="CT64" i="2" s="1"/>
  <c r="CS154" i="2"/>
  <c r="CT154" i="2" s="1"/>
  <c r="CS58" i="2"/>
  <c r="CT58" i="2" s="1"/>
  <c r="CS281" i="2"/>
  <c r="CT281" i="2" s="1"/>
  <c r="CS303" i="2"/>
  <c r="CT303" i="2" s="1"/>
  <c r="CS53" i="2"/>
  <c r="CT53" i="2" s="1"/>
  <c r="CS517" i="2"/>
  <c r="CT517" i="2" s="1"/>
  <c r="CP258" i="2"/>
  <c r="CR258" i="2"/>
  <c r="CL324" i="2"/>
  <c r="CP324" i="2"/>
  <c r="CR324" i="2"/>
  <c r="CQ207" i="2"/>
  <c r="CP240" i="2"/>
  <c r="CP238" i="2" s="1"/>
  <c r="CR240" i="2"/>
  <c r="CR238" i="2" s="1"/>
  <c r="CR236" i="2" s="1"/>
  <c r="CR255" i="2"/>
  <c r="CP255" i="2"/>
  <c r="CL280" i="2"/>
  <c r="CP280" i="2"/>
  <c r="CR280" i="2"/>
  <c r="CQ119" i="2"/>
  <c r="CO119" i="2"/>
  <c r="K7" i="5"/>
  <c r="CK32" i="2"/>
  <c r="CQ32" i="2"/>
  <c r="CQ87" i="2"/>
  <c r="CO87" i="2"/>
  <c r="CL327" i="2"/>
  <c r="CP327" i="2"/>
  <c r="CR327" i="2"/>
  <c r="CQ414" i="2"/>
  <c r="CS39" i="2"/>
  <c r="CT39" i="2" s="1"/>
  <c r="CS454" i="2"/>
  <c r="CT454" i="2" s="1"/>
  <c r="CS495" i="2"/>
  <c r="CT495" i="2" s="1"/>
  <c r="CS554" i="2"/>
  <c r="CT554" i="2" s="1"/>
  <c r="CS378" i="2"/>
  <c r="CT378" i="2" s="1"/>
  <c r="CP347" i="2"/>
  <c r="CS102" i="2"/>
  <c r="CT102" i="2" s="1"/>
  <c r="CS133" i="2"/>
  <c r="CT133" i="2" s="1"/>
  <c r="CS127" i="2"/>
  <c r="CT127" i="2" s="1"/>
  <c r="CO100" i="2"/>
  <c r="CQ100" i="2"/>
  <c r="CK335" i="2"/>
  <c r="CQ335" i="2"/>
  <c r="CO335" i="2"/>
  <c r="CP206" i="2"/>
  <c r="CR206" i="2"/>
  <c r="CK448" i="2"/>
  <c r="CQ448" i="2"/>
  <c r="CO448" i="2"/>
  <c r="CQ277" i="2"/>
  <c r="CO277" i="2"/>
  <c r="CL556" i="2"/>
  <c r="CP556" i="2"/>
  <c r="CR556" i="2"/>
  <c r="CK246" i="2"/>
  <c r="CO246" i="2"/>
  <c r="CQ246" i="2"/>
  <c r="CL310" i="2"/>
  <c r="CP310" i="2"/>
  <c r="CR310" i="2"/>
  <c r="CL524" i="2"/>
  <c r="CP524" i="2"/>
  <c r="CR524" i="2"/>
  <c r="CP212" i="2"/>
  <c r="CR212" i="2"/>
  <c r="CO55" i="2"/>
  <c r="CS56" i="2"/>
  <c r="CT56" i="2" s="1"/>
  <c r="CS325" i="2"/>
  <c r="CT325" i="2" s="1"/>
  <c r="CS18" i="2"/>
  <c r="CT18" i="2" s="1"/>
  <c r="CS273" i="2"/>
  <c r="CT273" i="2" s="1"/>
  <c r="CL55" i="2"/>
  <c r="CR55" i="2"/>
  <c r="CQ99" i="2"/>
  <c r="CO99" i="2"/>
  <c r="CL480" i="2"/>
  <c r="CR480" i="2"/>
  <c r="CP480" i="2"/>
  <c r="CP214" i="2"/>
  <c r="CR214" i="2"/>
  <c r="CL414" i="2"/>
  <c r="CR414" i="2"/>
  <c r="CP414" i="2"/>
  <c r="CR229" i="2"/>
  <c r="CP229" i="2"/>
  <c r="CP138" i="2"/>
  <c r="CR138" i="2"/>
  <c r="CK294" i="2"/>
  <c r="CO294" i="2"/>
  <c r="CQ294" i="2"/>
  <c r="CR157" i="2"/>
  <c r="CP157" i="2"/>
  <c r="CK524" i="2"/>
  <c r="CO524" i="2"/>
  <c r="CQ524" i="2"/>
  <c r="CS49" i="2"/>
  <c r="CT49" i="2" s="1"/>
  <c r="CS152" i="2"/>
  <c r="CT152" i="2" s="1"/>
  <c r="CS328" i="2"/>
  <c r="CT328" i="2" s="1"/>
  <c r="CS28" i="2"/>
  <c r="CT28" i="2" s="1"/>
  <c r="CO27" i="2"/>
  <c r="CS501" i="2"/>
  <c r="CT501" i="2" s="1"/>
  <c r="CS573" i="2"/>
  <c r="CT573" i="2" s="1"/>
  <c r="CP397" i="2"/>
  <c r="I13" i="5" s="1"/>
  <c r="E7" i="6" s="1"/>
  <c r="CR397" i="2"/>
  <c r="CL448" i="2"/>
  <c r="CR448" i="2"/>
  <c r="CR231" i="2"/>
  <c r="CP231" i="2"/>
  <c r="CK556" i="2"/>
  <c r="CQ556" i="2"/>
  <c r="CO556" i="2"/>
  <c r="CO157" i="2"/>
  <c r="CQ157" i="2"/>
  <c r="CO32" i="2"/>
  <c r="CS33" i="2"/>
  <c r="CT33" i="2" s="1"/>
  <c r="CS519" i="2"/>
  <c r="CT519" i="2" s="1"/>
  <c r="CS35" i="2"/>
  <c r="CT35" i="2" s="1"/>
  <c r="CS51" i="2"/>
  <c r="CT51" i="2" s="1"/>
  <c r="CS43" i="2"/>
  <c r="CT43" i="2" s="1"/>
  <c r="CK480" i="2"/>
  <c r="CQ480" i="2"/>
  <c r="CO480" i="2"/>
  <c r="CK390" i="2"/>
  <c r="CO390" i="2"/>
  <c r="CQ390" i="2"/>
  <c r="CK357" i="2"/>
  <c r="CO357" i="2"/>
  <c r="CQ357" i="2"/>
  <c r="CK97" i="2"/>
  <c r="CQ97" i="2"/>
  <c r="CL384" i="2"/>
  <c r="CR384" i="2"/>
  <c r="CP384" i="2"/>
  <c r="CL561" i="2"/>
  <c r="CP561" i="2"/>
  <c r="CR561" i="2"/>
  <c r="CQ96" i="2"/>
  <c r="CL335" i="2"/>
  <c r="CP335" i="2"/>
  <c r="CR335" i="2"/>
  <c r="CP216" i="2"/>
  <c r="CR216" i="2"/>
  <c r="CO248" i="2"/>
  <c r="CQ248" i="2"/>
  <c r="CK44" i="2"/>
  <c r="CQ44" i="2"/>
  <c r="CS370" i="2"/>
  <c r="CT370" i="2" s="1"/>
  <c r="CS477" i="2"/>
  <c r="CT477" i="2" s="1"/>
  <c r="CS351" i="2"/>
  <c r="CT351" i="2" s="1"/>
  <c r="CS146" i="2"/>
  <c r="CT146" i="2" s="1"/>
  <c r="CK310" i="2"/>
  <c r="CQ310" i="2"/>
  <c r="CO310" i="2"/>
  <c r="CK369" i="2"/>
  <c r="CO369" i="2"/>
  <c r="CQ369" i="2"/>
  <c r="CK280" i="2"/>
  <c r="CO280" i="2"/>
  <c r="CQ280" i="2"/>
  <c r="CL369" i="2"/>
  <c r="CP369" i="2"/>
  <c r="CR369" i="2"/>
  <c r="CK523" i="2"/>
  <c r="CQ523" i="2"/>
  <c r="CO523" i="2"/>
  <c r="CS135" i="2"/>
  <c r="CT135" i="2" s="1"/>
  <c r="CS45" i="2"/>
  <c r="CT45" i="2" s="1"/>
  <c r="CS242" i="2"/>
  <c r="CT242" i="2" s="1"/>
  <c r="CS159" i="2"/>
  <c r="CT159" i="2" s="1"/>
  <c r="CS140" i="2"/>
  <c r="CT140" i="2" s="1"/>
  <c r="CS562" i="2"/>
  <c r="CT562" i="2" s="1"/>
  <c r="CP44" i="2"/>
  <c r="CS559" i="2"/>
  <c r="CT559" i="2" s="1"/>
  <c r="CQ221" i="2"/>
  <c r="CO415" i="2"/>
  <c r="CS415" i="2" s="1"/>
  <c r="CT415" i="2" s="1"/>
  <c r="CS299" i="2"/>
  <c r="CT299" i="2" s="1"/>
  <c r="CS15" i="2"/>
  <c r="CT15" i="2" s="1"/>
  <c r="CK327" i="2"/>
  <c r="CQ327" i="2"/>
  <c r="CO327" i="2"/>
  <c r="CP211" i="2"/>
  <c r="CR211" i="2"/>
  <c r="CQ138" i="2"/>
  <c r="CO138" i="2"/>
  <c r="CL548" i="2"/>
  <c r="CP548" i="2"/>
  <c r="CR548" i="2"/>
  <c r="CK219" i="2"/>
  <c r="CQ219" i="2"/>
  <c r="CP256" i="2"/>
  <c r="CR256" i="2"/>
  <c r="CF294" i="2"/>
  <c r="CP295" i="2"/>
  <c r="CR295" i="2"/>
  <c r="CQ176" i="2"/>
  <c r="CO176" i="2"/>
  <c r="CS463" i="2"/>
  <c r="CT463" i="2" s="1"/>
  <c r="CS511" i="2"/>
  <c r="CT511" i="2" s="1"/>
  <c r="CS348" i="2"/>
  <c r="CT348" i="2" s="1"/>
  <c r="CS536" i="2"/>
  <c r="CT536" i="2" s="1"/>
  <c r="CS336" i="2"/>
  <c r="CT336" i="2" s="1"/>
  <c r="CS525" i="2"/>
  <c r="CT525" i="2" s="1"/>
  <c r="CK548" i="2"/>
  <c r="CO548" i="2"/>
  <c r="CQ548" i="2"/>
  <c r="CL44" i="2"/>
  <c r="CR44" i="2"/>
  <c r="CP516" i="2"/>
  <c r="CR516" i="2"/>
  <c r="CS200" i="2"/>
  <c r="CT200" i="2" s="1"/>
  <c r="CS249" i="2"/>
  <c r="CT249" i="2" s="1"/>
  <c r="CK516" i="2"/>
  <c r="CQ516" i="2"/>
  <c r="CO516" i="2"/>
  <c r="CP176" i="2"/>
  <c r="CR176" i="2"/>
  <c r="L10" i="5"/>
  <c r="CK232" i="2"/>
  <c r="CQ232" i="2"/>
  <c r="CQ222" i="2" s="1"/>
  <c r="CO232" i="2"/>
  <c r="CL353" i="2"/>
  <c r="CR353" i="2"/>
  <c r="CP353" i="2"/>
  <c r="CP119" i="2"/>
  <c r="CR119" i="2"/>
  <c r="CL27" i="2"/>
  <c r="CR27" i="2"/>
  <c r="CO88" i="2"/>
  <c r="CQ88" i="2"/>
  <c r="CL390" i="2"/>
  <c r="CP390" i="2"/>
  <c r="CR390" i="2"/>
  <c r="CS121" i="2"/>
  <c r="CT121" i="2" s="1"/>
  <c r="CS269" i="2"/>
  <c r="CT269" i="2" s="1"/>
  <c r="CS460" i="2"/>
  <c r="CT460" i="2" s="1"/>
  <c r="CP9" i="2"/>
  <c r="CS241" i="2"/>
  <c r="CT241" i="2" s="1"/>
  <c r="CS245" i="2"/>
  <c r="CT245" i="2" s="1"/>
  <c r="CS481" i="2"/>
  <c r="CT481" i="2" s="1"/>
  <c r="CS301" i="2"/>
  <c r="CT301" i="2" s="1"/>
  <c r="CS311" i="2"/>
  <c r="CT311" i="2" s="1"/>
  <c r="CK384" i="2"/>
  <c r="CQ384" i="2"/>
  <c r="CO384" i="2"/>
  <c r="CK347" i="2"/>
  <c r="CQ347" i="2"/>
  <c r="CO347" i="2"/>
  <c r="CP199" i="2"/>
  <c r="CR199" i="2"/>
  <c r="CK465" i="2"/>
  <c r="CQ465" i="2"/>
  <c r="CO465" i="2"/>
  <c r="CK27" i="2"/>
  <c r="CQ27" i="2"/>
  <c r="CL9" i="2"/>
  <c r="CR9" i="2"/>
  <c r="CL60" i="2"/>
  <c r="CP60" i="2"/>
  <c r="CR60" i="2"/>
  <c r="CK95" i="2"/>
  <c r="CQ95" i="2"/>
  <c r="CP230" i="2"/>
  <c r="CR230" i="2"/>
  <c r="CP32" i="2"/>
  <c r="CS541" i="2"/>
  <c r="CT541" i="2" s="1"/>
  <c r="CS528" i="2"/>
  <c r="CT528" i="2" s="1"/>
  <c r="CS395" i="2"/>
  <c r="CT395" i="2" s="1"/>
  <c r="CS385" i="2"/>
  <c r="CT385" i="2" s="1"/>
  <c r="CS358" i="2"/>
  <c r="CT358" i="2" s="1"/>
  <c r="CS466" i="2"/>
  <c r="CT466" i="2" s="1"/>
  <c r="CS41" i="2"/>
  <c r="CT41" i="2" s="1"/>
  <c r="CS68" i="2"/>
  <c r="CT68" i="2" s="1"/>
  <c r="CS20" i="2"/>
  <c r="CT20" i="2" s="1"/>
  <c r="H443" i="2"/>
  <c r="H3" i="2" s="1"/>
  <c r="J443" i="2"/>
  <c r="J3" i="2" s="1"/>
  <c r="CF500" i="2"/>
  <c r="CL516" i="2"/>
  <c r="I443" i="2"/>
  <c r="I3" i="2" s="1"/>
  <c r="CE500" i="2"/>
  <c r="CD500" i="2"/>
  <c r="CJ500" i="2" s="1"/>
  <c r="B29" i="2"/>
  <c r="I44" i="1"/>
  <c r="J47" i="1"/>
  <c r="O5" i="1"/>
  <c r="M43" i="1"/>
  <c r="CG100" i="2"/>
  <c r="J44" i="1"/>
  <c r="M5" i="1"/>
  <c r="D15" i="1"/>
  <c r="H44" i="1"/>
  <c r="J46" i="1"/>
  <c r="D5" i="1"/>
  <c r="N5" i="1"/>
  <c r="G12" i="1"/>
  <c r="G5" i="1"/>
  <c r="H43" i="1"/>
  <c r="H46" i="1"/>
  <c r="H5" i="1"/>
  <c r="I10" i="4"/>
  <c r="I45" i="1"/>
  <c r="N44" i="1"/>
  <c r="I28" i="1"/>
  <c r="CA193" i="2"/>
  <c r="CA79" i="2" s="1"/>
  <c r="O10" i="1"/>
  <c r="BK443" i="2"/>
  <c r="K14" i="1"/>
  <c r="BW443" i="2"/>
  <c r="N14" i="1"/>
  <c r="J5" i="1"/>
  <c r="BV443" i="2"/>
  <c r="N33" i="1"/>
  <c r="E5" i="1"/>
  <c r="N26" i="1"/>
  <c r="BC443" i="2"/>
  <c r="I14" i="1"/>
  <c r="BO443" i="2"/>
  <c r="L14" i="1"/>
  <c r="CC208" i="2"/>
  <c r="O43" i="1" s="1"/>
  <c r="O25" i="1"/>
  <c r="H45" i="1"/>
  <c r="CA443" i="2"/>
  <c r="AL443" i="2"/>
  <c r="E33" i="1"/>
  <c r="BI194" i="2"/>
  <c r="K5" i="1"/>
  <c r="BR443" i="2"/>
  <c r="M33" i="1"/>
  <c r="O15" i="1"/>
  <c r="J45" i="1"/>
  <c r="BZ443" i="2"/>
  <c r="O33" i="1"/>
  <c r="D13" i="1"/>
  <c r="P13" i="1" s="1"/>
  <c r="I8" i="1"/>
  <c r="M14" i="1"/>
  <c r="L15" i="1"/>
  <c r="F5" i="1"/>
  <c r="L5" i="1"/>
  <c r="BI397" i="2"/>
  <c r="J50" i="1" s="1"/>
  <c r="J32" i="1"/>
  <c r="M25" i="1"/>
  <c r="O11" i="1"/>
  <c r="L10" i="1"/>
  <c r="BG443" i="2"/>
  <c r="J14" i="1"/>
  <c r="E12" i="1"/>
  <c r="AT443" i="2"/>
  <c r="G33" i="1"/>
  <c r="BQ397" i="2"/>
  <c r="L50" i="1" s="1"/>
  <c r="L32" i="1"/>
  <c r="AY443" i="2"/>
  <c r="H14" i="1"/>
  <c r="H47" i="1"/>
  <c r="AM443" i="2"/>
  <c r="AM4" i="2" s="1"/>
  <c r="AQ443" i="2"/>
  <c r="F14" i="1"/>
  <c r="BJ80" i="2"/>
  <c r="BM80" i="2" s="1"/>
  <c r="K30" i="1"/>
  <c r="BE194" i="2"/>
  <c r="BF443" i="2"/>
  <c r="J33" i="1"/>
  <c r="AU443" i="2"/>
  <c r="AU4" i="2" s="1"/>
  <c r="G14" i="1"/>
  <c r="H7" i="4"/>
  <c r="D6" i="3"/>
  <c r="D16" i="3" s="1"/>
  <c r="BQ383" i="2"/>
  <c r="BE383" i="2"/>
  <c r="CG55" i="2"/>
  <c r="CM55" i="2" s="1"/>
  <c r="BI334" i="2"/>
  <c r="BM356" i="2"/>
  <c r="CC356" i="2"/>
  <c r="CG414" i="2"/>
  <c r="CM414" i="2" s="1"/>
  <c r="BT278" i="2"/>
  <c r="CE260" i="2"/>
  <c r="CD414" i="2"/>
  <c r="CJ414" i="2" s="1"/>
  <c r="CD397" i="2"/>
  <c r="AQ278" i="2"/>
  <c r="CB447" i="2"/>
  <c r="CB443" i="2" s="1"/>
  <c r="BY356" i="2"/>
  <c r="BQ356" i="2"/>
  <c r="BL278" i="2"/>
  <c r="BZ264" i="2"/>
  <c r="BA547" i="2"/>
  <c r="H52" i="1" s="1"/>
  <c r="BM294" i="2"/>
  <c r="CD97" i="2"/>
  <c r="CJ97" i="2" s="1"/>
  <c r="CD44" i="2"/>
  <c r="CJ44" i="2" s="1"/>
  <c r="BV278" i="2"/>
  <c r="N31" i="1" s="1"/>
  <c r="BC278" i="2"/>
  <c r="I12" i="1" s="1"/>
  <c r="AK523" i="2"/>
  <c r="BJ264" i="2"/>
  <c r="AR278" i="2"/>
  <c r="BQ547" i="2"/>
  <c r="L52" i="1" s="1"/>
  <c r="BP278" i="2"/>
  <c r="BU356" i="2"/>
  <c r="CD523" i="2"/>
  <c r="CJ523" i="2" s="1"/>
  <c r="AX83" i="2"/>
  <c r="CD83" i="2" s="1"/>
  <c r="CJ83" i="2" s="1"/>
  <c r="AJ447" i="2"/>
  <c r="AJ443" i="2" s="1"/>
  <c r="BJ278" i="2"/>
  <c r="K31" i="1" s="1"/>
  <c r="AZ278" i="2"/>
  <c r="H12" i="1" s="1"/>
  <c r="M278" i="2"/>
  <c r="BS278" i="2"/>
  <c r="BH278" i="2"/>
  <c r="J12" i="1" s="1"/>
  <c r="CG353" i="2"/>
  <c r="CM353" i="2" s="1"/>
  <c r="BN5" i="2"/>
  <c r="CE383" i="2"/>
  <c r="BA89" i="2"/>
  <c r="AS279" i="2"/>
  <c r="CC266" i="2"/>
  <c r="BJ447" i="2"/>
  <c r="BM523" i="2"/>
  <c r="AO547" i="2"/>
  <c r="E52" i="1" s="1"/>
  <c r="BK278" i="2"/>
  <c r="BO79" i="2"/>
  <c r="CF334" i="2"/>
  <c r="CF523" i="2"/>
  <c r="AN447" i="2"/>
  <c r="AN443" i="2" s="1"/>
  <c r="AN4" i="2" s="1"/>
  <c r="CG524" i="2"/>
  <c r="CM524" i="2" s="1"/>
  <c r="BX278" i="2"/>
  <c r="CF356" i="2"/>
  <c r="F3" i="2"/>
  <c r="D3" i="2"/>
  <c r="E3" i="2"/>
  <c r="BN266" i="2"/>
  <c r="BQ266" i="2" s="1"/>
  <c r="CE356" i="2"/>
  <c r="BY210" i="2"/>
  <c r="BH79" i="2"/>
  <c r="CE547" i="2"/>
  <c r="CG219" i="2"/>
  <c r="CM219" i="2" s="1"/>
  <c r="CF196" i="2"/>
  <c r="AP443" i="2"/>
  <c r="BG81" i="2"/>
  <c r="BG80" i="2" s="1"/>
  <c r="BN443" i="2"/>
  <c r="CD279" i="2"/>
  <c r="CJ279" i="2" s="1"/>
  <c r="BO278" i="2"/>
  <c r="CE334" i="2"/>
  <c r="CD221" i="2"/>
  <c r="CO221" i="2" s="1"/>
  <c r="CO219" i="2" s="1"/>
  <c r="BZ236" i="2"/>
  <c r="BD79" i="2"/>
  <c r="CC252" i="2"/>
  <c r="CD219" i="2"/>
  <c r="CC250" i="2"/>
  <c r="O46" i="1" s="1"/>
  <c r="AK279" i="2"/>
  <c r="K447" i="2"/>
  <c r="BV196" i="2"/>
  <c r="BV194" i="2" s="1"/>
  <c r="N30" i="1" s="1"/>
  <c r="AO279" i="2"/>
  <c r="CB278" i="2"/>
  <c r="CG138" i="2"/>
  <c r="BE250" i="2"/>
  <c r="I46" i="1" s="1"/>
  <c r="BN238" i="2"/>
  <c r="BN236" i="2" s="1"/>
  <c r="CG556" i="2"/>
  <c r="CM556" i="2" s="1"/>
  <c r="CF266" i="2"/>
  <c r="BM279" i="2"/>
  <c r="BE279" i="2"/>
  <c r="G447" i="2"/>
  <c r="G443" i="2" s="1"/>
  <c r="CA278" i="2"/>
  <c r="BW278" i="2"/>
  <c r="BB278" i="2"/>
  <c r="I31" i="1" s="1"/>
  <c r="BT443" i="2"/>
  <c r="BY279" i="2"/>
  <c r="CB193" i="2"/>
  <c r="CB79" i="2" s="1"/>
  <c r="BY224" i="2"/>
  <c r="BN196" i="2"/>
  <c r="BN194" i="2" s="1"/>
  <c r="L30" i="1" s="1"/>
  <c r="AX443" i="2"/>
  <c r="BY205" i="2"/>
  <c r="BN210" i="2"/>
  <c r="BQ210" i="2" s="1"/>
  <c r="CG357" i="2"/>
  <c r="CM357" i="2" s="1"/>
  <c r="BV208" i="2"/>
  <c r="CF5" i="2"/>
  <c r="CG327" i="2"/>
  <c r="CM327" i="2" s="1"/>
  <c r="CG280" i="2"/>
  <c r="CM280" i="2" s="1"/>
  <c r="BM196" i="2"/>
  <c r="AH278" i="2"/>
  <c r="D31" i="1" s="1"/>
  <c r="AP278" i="2"/>
  <c r="F31" i="1" s="1"/>
  <c r="F36" i="1" s="1"/>
  <c r="F60" i="1" s="1"/>
  <c r="CG27" i="2"/>
  <c r="CM27" i="2" s="1"/>
  <c r="CE204" i="2"/>
  <c r="BU5" i="2"/>
  <c r="M42" i="1" s="1"/>
  <c r="CG32" i="2"/>
  <c r="CM32" i="2" s="1"/>
  <c r="BS443" i="2"/>
  <c r="BU447" i="2"/>
  <c r="BW236" i="2"/>
  <c r="CE247" i="2"/>
  <c r="BG208" i="2"/>
  <c r="J6" i="1" s="1"/>
  <c r="CE218" i="2"/>
  <c r="AL278" i="2"/>
  <c r="BM81" i="2"/>
  <c r="K48" i="1" s="1"/>
  <c r="CG176" i="2"/>
  <c r="CG44" i="2"/>
  <c r="CM44" i="2" s="1"/>
  <c r="CF383" i="2"/>
  <c r="CG369" i="2"/>
  <c r="CM369" i="2" s="1"/>
  <c r="CF252" i="2"/>
  <c r="BK79" i="2"/>
  <c r="BJ210" i="2"/>
  <c r="BJ208" i="2" s="1"/>
  <c r="K25" i="1" s="1"/>
  <c r="BY247" i="2"/>
  <c r="CG310" i="2"/>
  <c r="CM310" i="2" s="1"/>
  <c r="BQ81" i="2"/>
  <c r="BN80" i="2"/>
  <c r="CD356" i="2"/>
  <c r="CJ356" i="2" s="1"/>
  <c r="BV252" i="2"/>
  <c r="CD252" i="2" s="1"/>
  <c r="CG335" i="2"/>
  <c r="CM335" i="2" s="1"/>
  <c r="BF80" i="2"/>
  <c r="AW447" i="2"/>
  <c r="AV443" i="2"/>
  <c r="AV4" i="2" s="1"/>
  <c r="CG157" i="2"/>
  <c r="BU247" i="2"/>
  <c r="BR236" i="2"/>
  <c r="CD247" i="2"/>
  <c r="CC5" i="2"/>
  <c r="O42" i="1" s="1"/>
  <c r="CG60" i="2"/>
  <c r="CM60" i="2" s="1"/>
  <c r="AT278" i="2"/>
  <c r="AW279" i="2"/>
  <c r="AS383" i="2"/>
  <c r="AS5" i="2"/>
  <c r="F42" i="1" s="1"/>
  <c r="BA193" i="2"/>
  <c r="CF205" i="2"/>
  <c r="BT194" i="2"/>
  <c r="M11" i="1" s="1"/>
  <c r="CE447" i="2"/>
  <c r="AI443" i="2"/>
  <c r="BL236" i="2"/>
  <c r="CF238" i="2"/>
  <c r="BJ222" i="2"/>
  <c r="K26" i="1" s="1"/>
  <c r="BM224" i="2"/>
  <c r="BB80" i="2"/>
  <c r="BR261" i="2"/>
  <c r="AS447" i="2"/>
  <c r="AR443" i="2"/>
  <c r="BV80" i="2"/>
  <c r="BY81" i="2"/>
  <c r="BI5" i="2"/>
  <c r="J42" i="1" s="1"/>
  <c r="BQ447" i="2"/>
  <c r="L51" i="1" s="1"/>
  <c r="BP443" i="2"/>
  <c r="AK5" i="2"/>
  <c r="D42" i="1" s="1"/>
  <c r="BN278" i="2"/>
  <c r="L31" i="1" s="1"/>
  <c r="BQ279" i="2"/>
  <c r="BI294" i="2"/>
  <c r="CG295" i="2"/>
  <c r="CG294" i="2" s="1"/>
  <c r="CM294" i="2" s="1"/>
  <c r="AO5" i="2"/>
  <c r="E42" i="1" s="1"/>
  <c r="BA5" i="2"/>
  <c r="H42" i="1" s="1"/>
  <c r="CG119" i="2"/>
  <c r="BZ95" i="2"/>
  <c r="CD96" i="2"/>
  <c r="CO96" i="2" s="1"/>
  <c r="CS96" i="2" s="1"/>
  <c r="CT96" i="2" s="1"/>
  <c r="BR278" i="2"/>
  <c r="M31" i="1" s="1"/>
  <c r="BU279" i="2"/>
  <c r="BY447" i="2"/>
  <c r="BX443" i="2"/>
  <c r="CG384" i="2"/>
  <c r="CM384" i="2" s="1"/>
  <c r="BS250" i="2"/>
  <c r="M9" i="1" s="1"/>
  <c r="AK547" i="2"/>
  <c r="D52" i="1" s="1"/>
  <c r="BF278" i="2"/>
  <c r="J31" i="1" s="1"/>
  <c r="BI279" i="2"/>
  <c r="BZ194" i="2"/>
  <c r="CC196" i="2"/>
  <c r="BY238" i="2"/>
  <c r="BV236" i="2"/>
  <c r="N27" i="1" s="1"/>
  <c r="BA447" i="2"/>
  <c r="H51" i="1" s="1"/>
  <c r="AZ443" i="2"/>
  <c r="CD383" i="2"/>
  <c r="CJ383" i="2" s="1"/>
  <c r="AK383" i="2"/>
  <c r="AK397" i="2"/>
  <c r="CG548" i="2"/>
  <c r="CM548" i="2" s="1"/>
  <c r="CG390" i="2"/>
  <c r="CM390" i="2" s="1"/>
  <c r="AY83" i="2"/>
  <c r="CE85" i="2"/>
  <c r="CG347" i="2"/>
  <c r="CM347" i="2" s="1"/>
  <c r="CG480" i="2"/>
  <c r="CM480" i="2" s="1"/>
  <c r="AJ278" i="2"/>
  <c r="AZ79" i="2"/>
  <c r="CF80" i="2"/>
  <c r="BM238" i="2"/>
  <c r="BJ236" i="2"/>
  <c r="K27" i="1" s="1"/>
  <c r="CD207" i="2"/>
  <c r="CO207" i="2" s="1"/>
  <c r="BZ222" i="2"/>
  <c r="CC224" i="2"/>
  <c r="BU97" i="2"/>
  <c r="CG97" i="2" s="1"/>
  <c r="CM97" i="2" s="1"/>
  <c r="BR81" i="2"/>
  <c r="BL208" i="2"/>
  <c r="K6" i="1" s="1"/>
  <c r="CF210" i="2"/>
  <c r="BH443" i="2"/>
  <c r="BI447" i="2"/>
  <c r="CD205" i="2"/>
  <c r="CJ205" i="2" s="1"/>
  <c r="BR194" i="2"/>
  <c r="BU205" i="2"/>
  <c r="BY5" i="2"/>
  <c r="N42" i="1" s="1"/>
  <c r="CF279" i="2"/>
  <c r="BZ278" i="2"/>
  <c r="O31" i="1" s="1"/>
  <c r="CC279" i="2"/>
  <c r="BW194" i="2"/>
  <c r="N11" i="1" s="1"/>
  <c r="CE205" i="2"/>
  <c r="BY266" i="2"/>
  <c r="BV264" i="2"/>
  <c r="BM5" i="2"/>
  <c r="K42" i="1" s="1"/>
  <c r="BA279" i="2"/>
  <c r="AX278" i="2"/>
  <c r="H31" i="1" s="1"/>
  <c r="AW5" i="2"/>
  <c r="G42" i="1" s="1"/>
  <c r="BC193" i="2"/>
  <c r="BE193" i="2" s="1"/>
  <c r="CC275" i="2"/>
  <c r="BN250" i="2"/>
  <c r="BQ252" i="2"/>
  <c r="BC89" i="2"/>
  <c r="CE89" i="2" s="1"/>
  <c r="CE91" i="2"/>
  <c r="CD334" i="2"/>
  <c r="CJ334" i="2" s="1"/>
  <c r="AK334" i="2"/>
  <c r="BM252" i="2"/>
  <c r="BJ250" i="2"/>
  <c r="K28" i="1" s="1"/>
  <c r="CG516" i="2"/>
  <c r="CM516" i="2" s="1"/>
  <c r="AI278" i="2"/>
  <c r="CE279" i="2"/>
  <c r="H13" i="4" l="1"/>
  <c r="J13" i="4" s="1"/>
  <c r="M13" i="4" s="1"/>
  <c r="CQ397" i="2"/>
  <c r="K13" i="5"/>
  <c r="M13" i="5" s="1"/>
  <c r="P13" i="5" s="1"/>
  <c r="CP5" i="2"/>
  <c r="E18" i="6"/>
  <c r="L5" i="5"/>
  <c r="G4" i="6"/>
  <c r="I5" i="5"/>
  <c r="CR5" i="2"/>
  <c r="CS231" i="2"/>
  <c r="CT231" i="2" s="1"/>
  <c r="CR80" i="2"/>
  <c r="CR252" i="2"/>
  <c r="CP80" i="2"/>
  <c r="CS553" i="2"/>
  <c r="CT553" i="2" s="1"/>
  <c r="CS259" i="2"/>
  <c r="CT259" i="2" s="1"/>
  <c r="CS207" i="2"/>
  <c r="CT207" i="2" s="1"/>
  <c r="CS212" i="2"/>
  <c r="CT212" i="2" s="1"/>
  <c r="CS277" i="2"/>
  <c r="CT277" i="2" s="1"/>
  <c r="CS255" i="2"/>
  <c r="CT255" i="2" s="1"/>
  <c r="CS199" i="2"/>
  <c r="CT199" i="2" s="1"/>
  <c r="CT239" i="2"/>
  <c r="CP252" i="2"/>
  <c r="CP196" i="2"/>
  <c r="CT253" i="2"/>
  <c r="CP210" i="2"/>
  <c r="CP208" i="2" s="1"/>
  <c r="I6" i="5" s="1"/>
  <c r="CS384" i="2"/>
  <c r="CT384" i="2" s="1"/>
  <c r="CS55" i="2"/>
  <c r="CT55" i="2" s="1"/>
  <c r="CT267" i="2"/>
  <c r="CS266" i="2"/>
  <c r="CS99" i="2"/>
  <c r="CT99" i="2" s="1"/>
  <c r="CS295" i="2"/>
  <c r="CT295" i="2" s="1"/>
  <c r="CS310" i="2"/>
  <c r="CT310" i="2" s="1"/>
  <c r="CS516" i="2"/>
  <c r="CT516" i="2" s="1"/>
  <c r="CS347" i="2"/>
  <c r="CT347" i="2" s="1"/>
  <c r="CS353" i="2"/>
  <c r="CT353" i="2" s="1"/>
  <c r="CS561" i="2"/>
  <c r="CT561" i="2" s="1"/>
  <c r="CS214" i="2"/>
  <c r="CT214" i="2" s="1"/>
  <c r="CS221" i="2"/>
  <c r="CT221" i="2" s="1"/>
  <c r="CS138" i="2"/>
  <c r="CT138" i="2" s="1"/>
  <c r="CS324" i="2"/>
  <c r="CT324" i="2" s="1"/>
  <c r="CS258" i="2"/>
  <c r="CT258" i="2" s="1"/>
  <c r="CS327" i="2"/>
  <c r="CT327" i="2" s="1"/>
  <c r="CS390" i="2"/>
  <c r="CT390" i="2" s="1"/>
  <c r="CS216" i="2"/>
  <c r="CT216" i="2" s="1"/>
  <c r="CS230" i="2"/>
  <c r="CT230" i="2" s="1"/>
  <c r="CS88" i="2"/>
  <c r="CT88" i="2" s="1"/>
  <c r="CS229" i="2"/>
  <c r="CT229" i="2" s="1"/>
  <c r="CK356" i="2"/>
  <c r="CQ356" i="2"/>
  <c r="CO356" i="2"/>
  <c r="CK89" i="2"/>
  <c r="CQ89" i="2"/>
  <c r="CO89" i="2"/>
  <c r="CO85" i="2"/>
  <c r="CQ85" i="2"/>
  <c r="CL205" i="2"/>
  <c r="CP205" i="2"/>
  <c r="CR205" i="2"/>
  <c r="CL252" i="2"/>
  <c r="CO414" i="2"/>
  <c r="CS414" i="2" s="1"/>
  <c r="CT414" i="2" s="1"/>
  <c r="CL294" i="2"/>
  <c r="CP294" i="2"/>
  <c r="CR294" i="2"/>
  <c r="CL383" i="2"/>
  <c r="CP383" i="2"/>
  <c r="CR383" i="2"/>
  <c r="CJ219" i="2"/>
  <c r="CS248" i="2"/>
  <c r="CT248" i="2" s="1"/>
  <c r="CK218" i="2"/>
  <c r="CO218" i="2"/>
  <c r="CO208" i="2" s="1"/>
  <c r="H6" i="5" s="1"/>
  <c r="CQ218" i="2"/>
  <c r="CQ208" i="2" s="1"/>
  <c r="CK500" i="2"/>
  <c r="CQ500" i="2"/>
  <c r="CO500" i="2"/>
  <c r="CL279" i="2"/>
  <c r="CP279" i="2"/>
  <c r="CR279" i="2"/>
  <c r="CK204" i="2"/>
  <c r="CQ204" i="2"/>
  <c r="CO204" i="2"/>
  <c r="CL266" i="2"/>
  <c r="H15" i="4"/>
  <c r="CQ547" i="2"/>
  <c r="K15" i="5"/>
  <c r="CO547" i="2"/>
  <c r="H15" i="5" s="1"/>
  <c r="CL523" i="2"/>
  <c r="CR523" i="2"/>
  <c r="CP523" i="2"/>
  <c r="CS232" i="2"/>
  <c r="CT232" i="2" s="1"/>
  <c r="CS548" i="2"/>
  <c r="CT548" i="2" s="1"/>
  <c r="CS176" i="2"/>
  <c r="CT176" i="2" s="1"/>
  <c r="CS157" i="2"/>
  <c r="CT157" i="2" s="1"/>
  <c r="CK334" i="2"/>
  <c r="CQ334" i="2"/>
  <c r="CO334" i="2"/>
  <c r="CL196" i="2"/>
  <c r="CR196" i="2"/>
  <c r="CS280" i="2"/>
  <c r="CT280" i="2" s="1"/>
  <c r="CJ252" i="2"/>
  <c r="CL334" i="2"/>
  <c r="CR334" i="2"/>
  <c r="CP334" i="2"/>
  <c r="CS556" i="2"/>
  <c r="CT556" i="2" s="1"/>
  <c r="CS27" i="2"/>
  <c r="CT27" i="2" s="1"/>
  <c r="CK383" i="2"/>
  <c r="CO383" i="2"/>
  <c r="CQ383" i="2"/>
  <c r="CS480" i="2"/>
  <c r="CT480" i="2" s="1"/>
  <c r="CK279" i="2"/>
  <c r="CQ279" i="2"/>
  <c r="CO279" i="2"/>
  <c r="CO97" i="2"/>
  <c r="CS97" i="2" s="1"/>
  <c r="CT97" i="2" s="1"/>
  <c r="CS246" i="2"/>
  <c r="CT246" i="2" s="1"/>
  <c r="CS206" i="2"/>
  <c r="CT206" i="2" s="1"/>
  <c r="CS87" i="2"/>
  <c r="CT87" i="2" s="1"/>
  <c r="CS377" i="2"/>
  <c r="CT377" i="2" s="1"/>
  <c r="CS335" i="2"/>
  <c r="CT335" i="2" s="1"/>
  <c r="CS357" i="2"/>
  <c r="CT357" i="2" s="1"/>
  <c r="CK247" i="2"/>
  <c r="CO247" i="2"/>
  <c r="CO236" i="2" s="1"/>
  <c r="H8" i="5" s="1"/>
  <c r="CQ247" i="2"/>
  <c r="CQ236" i="2" s="1"/>
  <c r="CS256" i="2"/>
  <c r="CT256" i="2" s="1"/>
  <c r="CS211" i="2"/>
  <c r="CT211" i="2" s="1"/>
  <c r="CO44" i="2"/>
  <c r="CS44" i="2" s="1"/>
  <c r="CT44" i="2" s="1"/>
  <c r="CS369" i="2"/>
  <c r="CT369" i="2" s="1"/>
  <c r="CS240" i="2"/>
  <c r="CT240" i="2" s="1"/>
  <c r="CS60" i="2"/>
  <c r="CT60" i="2" s="1"/>
  <c r="O13" i="5"/>
  <c r="CL238" i="2"/>
  <c r="CK260" i="2"/>
  <c r="CO260" i="2"/>
  <c r="CQ260" i="2"/>
  <c r="H14" i="4"/>
  <c r="CO447" i="2"/>
  <c r="H14" i="5" s="1"/>
  <c r="CQ447" i="2"/>
  <c r="K14" i="5"/>
  <c r="CL500" i="2"/>
  <c r="CR500" i="2"/>
  <c r="CP500" i="2"/>
  <c r="CO397" i="2"/>
  <c r="CS32" i="2"/>
  <c r="CT32" i="2" s="1"/>
  <c r="CS100" i="2"/>
  <c r="CT100" i="2" s="1"/>
  <c r="CS119" i="2"/>
  <c r="CT119" i="2" s="1"/>
  <c r="CL80" i="2"/>
  <c r="CJ247" i="2"/>
  <c r="CP247" i="2"/>
  <c r="CL210" i="2"/>
  <c r="CR210" i="2"/>
  <c r="CR208" i="2" s="1"/>
  <c r="CO91" i="2"/>
  <c r="CQ91" i="2"/>
  <c r="CK205" i="2"/>
  <c r="CQ205" i="2"/>
  <c r="CO205" i="2"/>
  <c r="CL356" i="2"/>
  <c r="CP356" i="2"/>
  <c r="CR356" i="2"/>
  <c r="CS524" i="2"/>
  <c r="CT524" i="2" s="1"/>
  <c r="B30" i="2"/>
  <c r="B31" i="2" s="1"/>
  <c r="B32" i="2" s="1"/>
  <c r="B33" i="2" s="1"/>
  <c r="B34" i="2" s="1"/>
  <c r="CG500" i="2"/>
  <c r="CM500" i="2" s="1"/>
  <c r="K443" i="2"/>
  <c r="K3" i="2" s="1"/>
  <c r="O12" i="1"/>
  <c r="N12" i="1"/>
  <c r="G17" i="1"/>
  <c r="G59" i="1" s="1"/>
  <c r="D12" i="1"/>
  <c r="P32" i="1"/>
  <c r="L12" i="1"/>
  <c r="M12" i="1"/>
  <c r="J36" i="1"/>
  <c r="J60" i="1" s="1"/>
  <c r="K12" i="1"/>
  <c r="P6" i="1"/>
  <c r="BY264" i="2"/>
  <c r="N47" i="1" s="1"/>
  <c r="N29" i="1"/>
  <c r="O14" i="1"/>
  <c r="CE236" i="2"/>
  <c r="N8" i="1"/>
  <c r="BQ236" i="2"/>
  <c r="L45" i="1" s="1"/>
  <c r="L27" i="1"/>
  <c r="BM264" i="2"/>
  <c r="K47" i="1" s="1"/>
  <c r="K29" i="1"/>
  <c r="CC264" i="2"/>
  <c r="O47" i="1" s="1"/>
  <c r="O29" i="1"/>
  <c r="D14" i="1"/>
  <c r="CC222" i="2"/>
  <c r="O44" i="1" s="1"/>
  <c r="O26" i="1"/>
  <c r="CF236" i="2"/>
  <c r="K8" i="1"/>
  <c r="BU443" i="2"/>
  <c r="M51" i="1"/>
  <c r="E14" i="1"/>
  <c r="E17" i="1" s="1"/>
  <c r="E59" i="1" s="1"/>
  <c r="J11" i="1"/>
  <c r="J17" i="1" s="1"/>
  <c r="J59" i="1" s="1"/>
  <c r="BQ250" i="2"/>
  <c r="L46" i="1" s="1"/>
  <c r="L28" i="1"/>
  <c r="BI443" i="2"/>
  <c r="J51" i="1"/>
  <c r="AS443" i="2"/>
  <c r="F51" i="1"/>
  <c r="AW278" i="2"/>
  <c r="G49" i="1" s="1"/>
  <c r="G31" i="1"/>
  <c r="G36" i="1" s="1"/>
  <c r="G60" i="1" s="1"/>
  <c r="AW443" i="2"/>
  <c r="G51" i="1"/>
  <c r="BQ5" i="2"/>
  <c r="L42" i="1" s="1"/>
  <c r="L24" i="1"/>
  <c r="AO278" i="2"/>
  <c r="E49" i="1" s="1"/>
  <c r="E31" i="1"/>
  <c r="E36" i="1" s="1"/>
  <c r="E60" i="1" s="1"/>
  <c r="CC236" i="2"/>
  <c r="O45" i="1" s="1"/>
  <c r="O27" i="1"/>
  <c r="BM447" i="2"/>
  <c r="K51" i="1" s="1"/>
  <c r="K33" i="1"/>
  <c r="AQ4" i="2"/>
  <c r="F12" i="1"/>
  <c r="M30" i="1"/>
  <c r="CG397" i="2"/>
  <c r="D50" i="1"/>
  <c r="P50" i="1" s="1"/>
  <c r="BY443" i="2"/>
  <c r="N51" i="1"/>
  <c r="BU236" i="2"/>
  <c r="M45" i="1" s="1"/>
  <c r="M27" i="1"/>
  <c r="BY208" i="2"/>
  <c r="N43" i="1" s="1"/>
  <c r="N25" i="1"/>
  <c r="I5" i="4"/>
  <c r="E3" i="3"/>
  <c r="G13" i="4"/>
  <c r="C6" i="3"/>
  <c r="CG334" i="2"/>
  <c r="CM334" i="2" s="1"/>
  <c r="CG523" i="2"/>
  <c r="CM523" i="2" s="1"/>
  <c r="CG356" i="2"/>
  <c r="CM356" i="2" s="1"/>
  <c r="CC447" i="2"/>
  <c r="BE278" i="2"/>
  <c r="I49" i="1" s="1"/>
  <c r="BA443" i="2"/>
  <c r="AR4" i="2"/>
  <c r="AS278" i="2"/>
  <c r="F49" i="1" s="1"/>
  <c r="BQ443" i="2"/>
  <c r="BU278" i="2"/>
  <c r="M49" i="1" s="1"/>
  <c r="BA83" i="2"/>
  <c r="CG83" i="2" s="1"/>
  <c r="CM83" i="2" s="1"/>
  <c r="BI278" i="2"/>
  <c r="J49" i="1" s="1"/>
  <c r="AX81" i="2"/>
  <c r="BA278" i="2"/>
  <c r="H49" i="1" s="1"/>
  <c r="BM278" i="2"/>
  <c r="K49" i="1" s="1"/>
  <c r="CF447" i="2"/>
  <c r="CD5" i="2"/>
  <c r="AO447" i="2"/>
  <c r="BN264" i="2"/>
  <c r="BY278" i="2"/>
  <c r="N49" i="1" s="1"/>
  <c r="G3" i="2"/>
  <c r="BK4" i="2"/>
  <c r="CE278" i="2"/>
  <c r="BO4" i="2"/>
  <c r="BY196" i="2"/>
  <c r="CD238" i="2"/>
  <c r="CD266" i="2"/>
  <c r="CE443" i="2"/>
  <c r="F8" i="6" s="1"/>
  <c r="F19" i="6" s="1"/>
  <c r="CF278" i="2"/>
  <c r="G6" i="6" s="1"/>
  <c r="G17" i="6" s="1"/>
  <c r="BH4" i="2"/>
  <c r="BI81" i="2"/>
  <c r="J48" i="1" s="1"/>
  <c r="AZ4" i="2"/>
  <c r="AL4" i="2"/>
  <c r="AO4" i="2" s="1"/>
  <c r="CB4" i="2"/>
  <c r="CA4" i="2"/>
  <c r="CD278" i="2"/>
  <c r="AJ4" i="2"/>
  <c r="AT4" i="2"/>
  <c r="AW4" i="2" s="1"/>
  <c r="AP4" i="2"/>
  <c r="AI4" i="2"/>
  <c r="BQ278" i="2"/>
  <c r="L49" i="1" s="1"/>
  <c r="BQ238" i="2"/>
  <c r="CG238" i="2" s="1"/>
  <c r="CM238" i="2" s="1"/>
  <c r="CC278" i="2"/>
  <c r="O49" i="1" s="1"/>
  <c r="CG205" i="2"/>
  <c r="CM205" i="2" s="1"/>
  <c r="BN208" i="2"/>
  <c r="BY236" i="2"/>
  <c r="N45" i="1" s="1"/>
  <c r="CD196" i="2"/>
  <c r="BQ196" i="2"/>
  <c r="BM210" i="2"/>
  <c r="CG210" i="2" s="1"/>
  <c r="CM210" i="2" s="1"/>
  <c r="CG247" i="2"/>
  <c r="CM247" i="2" s="1"/>
  <c r="CG383" i="2"/>
  <c r="CM383" i="2" s="1"/>
  <c r="CD210" i="2"/>
  <c r="CG266" i="2"/>
  <c r="CM266" i="2" s="1"/>
  <c r="CG279" i="2"/>
  <c r="CM279" i="2" s="1"/>
  <c r="CE208" i="2"/>
  <c r="BG193" i="2"/>
  <c r="BI208" i="2"/>
  <c r="J43" i="1" s="1"/>
  <c r="BM208" i="2"/>
  <c r="K43" i="1" s="1"/>
  <c r="BJ193" i="2"/>
  <c r="BM250" i="2"/>
  <c r="K46" i="1" s="1"/>
  <c r="BQ80" i="2"/>
  <c r="BZ193" i="2"/>
  <c r="CC193" i="2" s="1"/>
  <c r="CC194" i="2"/>
  <c r="CC95" i="2"/>
  <c r="CG95" i="2" s="1"/>
  <c r="CM95" i="2" s="1"/>
  <c r="CD95" i="2"/>
  <c r="BZ81" i="2"/>
  <c r="O30" i="1" s="1"/>
  <c r="CE194" i="2"/>
  <c r="BU194" i="2"/>
  <c r="BM236" i="2"/>
  <c r="K45" i="1" s="1"/>
  <c r="CD236" i="2"/>
  <c r="BM222" i="2"/>
  <c r="K44" i="1" s="1"/>
  <c r="BQ194" i="2"/>
  <c r="L48" i="1" s="1"/>
  <c r="CD194" i="2"/>
  <c r="BU261" i="2"/>
  <c r="BR250" i="2"/>
  <c r="BY252" i="2"/>
  <c r="CG252" i="2" s="1"/>
  <c r="CM252" i="2" s="1"/>
  <c r="BY194" i="2"/>
  <c r="N48" i="1" s="1"/>
  <c r="BC81" i="2"/>
  <c r="I11" i="1" s="1"/>
  <c r="BE89" i="2"/>
  <c r="CG89" i="2" s="1"/>
  <c r="CM89" i="2" s="1"/>
  <c r="CF208" i="2"/>
  <c r="BL193" i="2"/>
  <c r="AY81" i="2"/>
  <c r="H11" i="1" s="1"/>
  <c r="CE83" i="2"/>
  <c r="BB79" i="2"/>
  <c r="BT193" i="2"/>
  <c r="BT79" i="2" s="1"/>
  <c r="BT4" i="2" s="1"/>
  <c r="CF194" i="2"/>
  <c r="AK278" i="2"/>
  <c r="D49" i="1" s="1"/>
  <c r="BU81" i="2"/>
  <c r="BR80" i="2"/>
  <c r="BY80" i="2"/>
  <c r="BI80" i="2"/>
  <c r="BF79" i="2"/>
  <c r="BF4" i="2" s="1"/>
  <c r="CS294" i="2" l="1"/>
  <c r="CT294" i="2" s="1"/>
  <c r="J6" i="5"/>
  <c r="D8" i="6"/>
  <c r="D19" i="6" s="1"/>
  <c r="G15" i="6"/>
  <c r="CS397" i="2"/>
  <c r="CT397" i="2" s="1"/>
  <c r="H13" i="5"/>
  <c r="R5" i="5"/>
  <c r="E4" i="6"/>
  <c r="CS89" i="2"/>
  <c r="CS247" i="2"/>
  <c r="CT247" i="2" s="1"/>
  <c r="CP194" i="2"/>
  <c r="I11" i="5" s="1"/>
  <c r="R11" i="5" s="1"/>
  <c r="CS204" i="2"/>
  <c r="CT204" i="2" s="1"/>
  <c r="CO194" i="2"/>
  <c r="CQ194" i="2"/>
  <c r="CS238" i="2"/>
  <c r="CS523" i="2"/>
  <c r="CT523" i="2" s="1"/>
  <c r="CR194" i="2"/>
  <c r="CS252" i="2"/>
  <c r="CP236" i="2"/>
  <c r="I8" i="5" s="1"/>
  <c r="J8" i="5" s="1"/>
  <c r="CS205" i="2"/>
  <c r="CT205" i="2" s="1"/>
  <c r="CS334" i="2"/>
  <c r="CT334" i="2" s="1"/>
  <c r="CS218" i="2"/>
  <c r="CT218" i="2" s="1"/>
  <c r="CJ238" i="2"/>
  <c r="O12" i="5"/>
  <c r="CS383" i="2"/>
  <c r="CT383" i="2" s="1"/>
  <c r="CS279" i="2"/>
  <c r="CT279" i="2" s="1"/>
  <c r="CK83" i="2"/>
  <c r="CQ83" i="2"/>
  <c r="CO83" i="2"/>
  <c r="CJ196" i="2"/>
  <c r="CS196" i="2"/>
  <c r="CQ278" i="2"/>
  <c r="CO278" i="2"/>
  <c r="H12" i="5" s="1"/>
  <c r="H8" i="4"/>
  <c r="K8" i="5"/>
  <c r="Q8" i="5" s="1"/>
  <c r="I8" i="4"/>
  <c r="L8" i="5"/>
  <c r="CS500" i="2"/>
  <c r="CT500" i="2" s="1"/>
  <c r="G8" i="4"/>
  <c r="L8" i="4" s="1"/>
  <c r="CS91" i="2"/>
  <c r="CT91" i="2" s="1"/>
  <c r="CS260" i="2"/>
  <c r="CT260" i="2" s="1"/>
  <c r="CS85" i="2"/>
  <c r="CT85" i="2" s="1"/>
  <c r="I6" i="4"/>
  <c r="L6" i="5"/>
  <c r="R6" i="5" s="1"/>
  <c r="CT89" i="2"/>
  <c r="H6" i="4"/>
  <c r="K6" i="5"/>
  <c r="Q6" i="5" s="1"/>
  <c r="CS219" i="2"/>
  <c r="CT219" i="2" s="1"/>
  <c r="I11" i="4"/>
  <c r="L11" i="5"/>
  <c r="CP278" i="2"/>
  <c r="I12" i="5" s="1"/>
  <c r="CR278" i="2"/>
  <c r="L12" i="5"/>
  <c r="M12" i="5" s="1"/>
  <c r="P12" i="5" s="1"/>
  <c r="O5" i="5"/>
  <c r="CS356" i="2"/>
  <c r="CT356" i="2" s="1"/>
  <c r="CJ95" i="2"/>
  <c r="CO95" i="2"/>
  <c r="CS95" i="2" s="1"/>
  <c r="CT95" i="2" s="1"/>
  <c r="CJ210" i="2"/>
  <c r="CS210" i="2"/>
  <c r="D7" i="3"/>
  <c r="D17" i="3" s="1"/>
  <c r="CO443" i="2"/>
  <c r="CQ443" i="2"/>
  <c r="I14" i="4"/>
  <c r="J14" i="4" s="1"/>
  <c r="M14" i="4" s="1"/>
  <c r="CR447" i="2"/>
  <c r="L14" i="5"/>
  <c r="M14" i="5" s="1"/>
  <c r="P14" i="5" s="1"/>
  <c r="CJ266" i="2"/>
  <c r="CT266" i="2"/>
  <c r="B35" i="2"/>
  <c r="B36" i="2" s="1"/>
  <c r="B37" i="2" s="1"/>
  <c r="B38" i="2" s="1"/>
  <c r="B39" i="2" s="1"/>
  <c r="B40" i="2" s="1"/>
  <c r="B41" i="2" s="1"/>
  <c r="B42" i="2" s="1"/>
  <c r="O17" i="1"/>
  <c r="O59" i="1" s="1"/>
  <c r="G54" i="1"/>
  <c r="G61" i="1"/>
  <c r="D17" i="1"/>
  <c r="D59" i="1" s="1"/>
  <c r="E61" i="1"/>
  <c r="P12" i="1"/>
  <c r="J61" i="1"/>
  <c r="P14" i="1"/>
  <c r="P27" i="1"/>
  <c r="P49" i="1"/>
  <c r="F17" i="1"/>
  <c r="F59" i="1" s="1"/>
  <c r="F61" i="1" s="1"/>
  <c r="P45" i="1"/>
  <c r="F54" i="1"/>
  <c r="O36" i="1"/>
  <c r="O60" i="1" s="1"/>
  <c r="BQ208" i="2"/>
  <c r="L43" i="1" s="1"/>
  <c r="P43" i="1" s="1"/>
  <c r="L25" i="1"/>
  <c r="P25" i="1" s="1"/>
  <c r="P24" i="1"/>
  <c r="M48" i="1"/>
  <c r="AX80" i="2"/>
  <c r="AX79" i="2" s="1"/>
  <c r="H30" i="1"/>
  <c r="P31" i="1"/>
  <c r="BU250" i="2"/>
  <c r="M46" i="1" s="1"/>
  <c r="M28" i="1"/>
  <c r="CC443" i="2"/>
  <c r="O51" i="1"/>
  <c r="P11" i="1"/>
  <c r="H17" i="1"/>
  <c r="H59" i="1" s="1"/>
  <c r="BQ264" i="2"/>
  <c r="L47" i="1" s="1"/>
  <c r="L29" i="1"/>
  <c r="AO443" i="2"/>
  <c r="E51" i="1"/>
  <c r="E54" i="1" s="1"/>
  <c r="P8" i="1"/>
  <c r="J54" i="1"/>
  <c r="E5" i="3"/>
  <c r="E15" i="3" s="1"/>
  <c r="I12" i="4"/>
  <c r="J12" i="4" s="1"/>
  <c r="M12" i="4" s="1"/>
  <c r="G12" i="4"/>
  <c r="C5" i="3"/>
  <c r="C16" i="3"/>
  <c r="F6" i="3"/>
  <c r="F16" i="3" s="1"/>
  <c r="K13" i="4"/>
  <c r="L13" i="4"/>
  <c r="C3" i="3"/>
  <c r="G5" i="4"/>
  <c r="E13" i="3"/>
  <c r="AS4" i="2"/>
  <c r="BA81" i="2"/>
  <c r="H48" i="1" s="1"/>
  <c r="CD81" i="2"/>
  <c r="G11" i="4" s="1"/>
  <c r="CG196" i="2"/>
  <c r="CM196" i="2" s="1"/>
  <c r="CG278" i="2"/>
  <c r="CG236" i="2"/>
  <c r="CD208" i="2"/>
  <c r="BI193" i="2"/>
  <c r="BG79" i="2"/>
  <c r="BG4" i="2" s="1"/>
  <c r="BI4" i="2" s="1"/>
  <c r="BU80" i="2"/>
  <c r="AY80" i="2"/>
  <c r="CE81" i="2"/>
  <c r="CG194" i="2"/>
  <c r="BL79" i="2"/>
  <c r="BC80" i="2"/>
  <c r="BE81" i="2"/>
  <c r="I48" i="1" s="1"/>
  <c r="CC81" i="2"/>
  <c r="O48" i="1" s="1"/>
  <c r="BZ80" i="2"/>
  <c r="BM193" i="2"/>
  <c r="BJ79" i="2"/>
  <c r="J8" i="4" l="1"/>
  <c r="M8" i="4" s="1"/>
  <c r="D6" i="6"/>
  <c r="J12" i="5"/>
  <c r="N12" i="5" s="1"/>
  <c r="R8" i="5"/>
  <c r="E15" i="6"/>
  <c r="D7" i="6"/>
  <c r="J13" i="5"/>
  <c r="N13" i="5" s="1"/>
  <c r="Q13" i="5"/>
  <c r="E6" i="6"/>
  <c r="E17" i="6" s="1"/>
  <c r="R12" i="5"/>
  <c r="J6" i="4"/>
  <c r="M6" i="4" s="1"/>
  <c r="K11" i="5"/>
  <c r="M11" i="5" s="1"/>
  <c r="P11" i="5" s="1"/>
  <c r="CQ81" i="2"/>
  <c r="CQ80" i="2" s="1"/>
  <c r="CT210" i="2"/>
  <c r="CS208" i="2"/>
  <c r="M8" i="5"/>
  <c r="N8" i="5" s="1"/>
  <c r="CT196" i="2"/>
  <c r="CS194" i="2"/>
  <c r="CT194" i="2" s="1"/>
  <c r="CT252" i="2"/>
  <c r="CS83" i="2"/>
  <c r="CT83" i="2" s="1"/>
  <c r="M6" i="5"/>
  <c r="P6" i="5" s="1"/>
  <c r="O8" i="5"/>
  <c r="H11" i="4"/>
  <c r="J11" i="4" s="1"/>
  <c r="M11" i="4" s="1"/>
  <c r="CO81" i="2"/>
  <c r="H11" i="5" s="1"/>
  <c r="CS278" i="2"/>
  <c r="CT278" i="2" s="1"/>
  <c r="G6" i="4"/>
  <c r="B43" i="2"/>
  <c r="B44" i="2" s="1"/>
  <c r="B45" i="2" s="1"/>
  <c r="B46" i="2" s="1"/>
  <c r="K8" i="4"/>
  <c r="O61" i="1"/>
  <c r="CG208" i="2"/>
  <c r="O54" i="1"/>
  <c r="P48" i="1"/>
  <c r="H54" i="1"/>
  <c r="P30" i="1"/>
  <c r="H36" i="1"/>
  <c r="H60" i="1" s="1"/>
  <c r="H61" i="1" s="1"/>
  <c r="L5" i="4"/>
  <c r="C15" i="3"/>
  <c r="F5" i="3"/>
  <c r="F15" i="3" s="1"/>
  <c r="C13" i="3"/>
  <c r="L12" i="4"/>
  <c r="K12" i="4"/>
  <c r="AX4" i="2"/>
  <c r="BI79" i="2"/>
  <c r="CG81" i="2"/>
  <c r="AY79" i="2"/>
  <c r="CE80" i="2"/>
  <c r="CC80" i="2"/>
  <c r="BZ79" i="2"/>
  <c r="BZ4" i="2" s="1"/>
  <c r="CC4" i="2" s="1"/>
  <c r="BM79" i="2"/>
  <c r="BC79" i="2"/>
  <c r="BE80" i="2"/>
  <c r="CD80" i="2"/>
  <c r="BA80" i="2"/>
  <c r="N6" i="5" l="1"/>
  <c r="D18" i="6"/>
  <c r="H18" i="6" s="1"/>
  <c r="H7" i="6"/>
  <c r="D17" i="6"/>
  <c r="H17" i="6" s="1"/>
  <c r="H6" i="6"/>
  <c r="Q11" i="5"/>
  <c r="J11" i="5"/>
  <c r="N11" i="5" s="1"/>
  <c r="K6" i="4"/>
  <c r="CO80" i="2"/>
  <c r="CS81" i="2"/>
  <c r="CS80" i="2" s="1"/>
  <c r="P8" i="5"/>
  <c r="CT238" i="2"/>
  <c r="CS236" i="2"/>
  <c r="CT236" i="2" s="1"/>
  <c r="CT208" i="2"/>
  <c r="K11" i="4"/>
  <c r="CK80" i="2"/>
  <c r="CJ80" i="2"/>
  <c r="B47" i="2"/>
  <c r="B48" i="2" s="1"/>
  <c r="B49" i="2" s="1"/>
  <c r="B50" i="2" s="1"/>
  <c r="AY4" i="2"/>
  <c r="BA79" i="2"/>
  <c r="CC79" i="2"/>
  <c r="BE79" i="2"/>
  <c r="CG80" i="2"/>
  <c r="CM80" i="2" s="1"/>
  <c r="CT81" i="2" l="1"/>
  <c r="CT80" i="2"/>
  <c r="B51" i="2"/>
  <c r="B52" i="2" s="1"/>
  <c r="B53" i="2" s="1"/>
  <c r="B54" i="2" s="1"/>
  <c r="B55" i="2" s="1"/>
  <c r="B56" i="2" s="1"/>
  <c r="B57" i="2" s="1"/>
  <c r="B58" i="2" s="1"/>
  <c r="B59" i="2" s="1"/>
  <c r="B60" i="2" s="1"/>
  <c r="B61" i="2" s="1"/>
  <c r="B62" i="2" s="1"/>
  <c r="B63" i="2" s="1"/>
  <c r="BA4" i="2"/>
  <c r="B64" i="2" l="1"/>
  <c r="B65" i="2" s="1"/>
  <c r="B66" i="2" s="1"/>
  <c r="B67" i="2" s="1"/>
  <c r="CG228" i="2"/>
  <c r="B68" i="2" l="1"/>
  <c r="B69" i="2" s="1"/>
  <c r="B70" i="2" s="1"/>
  <c r="CD228" i="2"/>
  <c r="CO228" i="2" s="1"/>
  <c r="CO224" i="2" s="1"/>
  <c r="CO222" i="2" s="1"/>
  <c r="H7" i="5" s="1"/>
  <c r="BN224" i="2"/>
  <c r="BP224" i="2"/>
  <c r="CF228" i="2"/>
  <c r="Q7" i="5" l="1"/>
  <c r="CP228" i="2"/>
  <c r="CP224" i="2" s="1"/>
  <c r="CP222" i="2" s="1"/>
  <c r="I7" i="5" s="1"/>
  <c r="J7" i="5" s="1"/>
  <c r="CR228" i="2"/>
  <c r="CS228" i="2" s="1"/>
  <c r="CT228" i="2" s="1"/>
  <c r="B71" i="2"/>
  <c r="B72" i="2" s="1"/>
  <c r="B73" i="2" s="1"/>
  <c r="B74" i="2" s="1"/>
  <c r="B75" i="2" s="1"/>
  <c r="B76" i="2" s="1"/>
  <c r="B77" i="2" s="1"/>
  <c r="B78" i="2" s="1"/>
  <c r="BP222" i="2"/>
  <c r="L7" i="1" s="1"/>
  <c r="CF224" i="2"/>
  <c r="BQ224" i="2"/>
  <c r="CG224" i="2" s="1"/>
  <c r="CM224" i="2" s="1"/>
  <c r="CD224" i="2"/>
  <c r="BN222" i="2"/>
  <c r="L26" i="1" s="1"/>
  <c r="CL224" i="2" l="1"/>
  <c r="CR224" i="2"/>
  <c r="CR222" i="2" s="1"/>
  <c r="CJ224" i="2"/>
  <c r="P7" i="1"/>
  <c r="L17" i="1"/>
  <c r="L59" i="1" s="1"/>
  <c r="P26" i="1"/>
  <c r="L36" i="1"/>
  <c r="L60" i="1" s="1"/>
  <c r="BQ222" i="2"/>
  <c r="BN193" i="2"/>
  <c r="CD222" i="2"/>
  <c r="CF222" i="2"/>
  <c r="BP193" i="2"/>
  <c r="G7" i="4" l="1"/>
  <c r="CS224" i="2"/>
  <c r="I7" i="4"/>
  <c r="L7" i="5"/>
  <c r="R7" i="5" s="1"/>
  <c r="L61" i="1"/>
  <c r="CG222" i="2"/>
  <c r="L44" i="1"/>
  <c r="J7" i="4"/>
  <c r="BN79" i="2"/>
  <c r="BQ193" i="2"/>
  <c r="BP79" i="2"/>
  <c r="K7" i="4" l="1"/>
  <c r="CT224" i="2"/>
  <c r="CS222" i="2"/>
  <c r="CT222" i="2" s="1"/>
  <c r="M7" i="5"/>
  <c r="L54" i="1"/>
  <c r="P44" i="1"/>
  <c r="M7" i="4"/>
  <c r="BP4" i="2"/>
  <c r="BQ79" i="2"/>
  <c r="BN4" i="2"/>
  <c r="P7" i="5" l="1"/>
  <c r="N7" i="5"/>
  <c r="BQ4" i="2"/>
  <c r="BX261" i="2"/>
  <c r="CF263" i="2"/>
  <c r="CG263" i="2"/>
  <c r="CD263" i="2"/>
  <c r="CO263" i="2" s="1"/>
  <c r="CP263" i="2" l="1"/>
  <c r="CR263" i="2"/>
  <c r="CF261" i="2"/>
  <c r="BX250" i="2"/>
  <c r="CS263" i="2" l="1"/>
  <c r="CT263" i="2" s="1"/>
  <c r="CL261" i="2"/>
  <c r="CR261" i="2"/>
  <c r="CR250" i="2" s="1"/>
  <c r="CR193" i="2" s="1"/>
  <c r="CR79" i="2" s="1"/>
  <c r="CP261" i="2"/>
  <c r="CP250" i="2" s="1"/>
  <c r="I9" i="5" s="1"/>
  <c r="BX193" i="2"/>
  <c r="CF250" i="2"/>
  <c r="I9" i="4" l="1"/>
  <c r="L9" i="5"/>
  <c r="R9" i="5" s="1"/>
  <c r="CF193" i="2"/>
  <c r="BX79" i="2"/>
  <c r="CL193" i="2" l="1"/>
  <c r="CF79" i="2"/>
  <c r="G5" i="6" s="1"/>
  <c r="BX4" i="2"/>
  <c r="CG262" i="2"/>
  <c r="CE262" i="2"/>
  <c r="CD262" i="2"/>
  <c r="BV261" i="2"/>
  <c r="BV250" i="2" s="1"/>
  <c r="N28" i="1" s="1"/>
  <c r="G16" i="6" l="1"/>
  <c r="CQ262" i="2"/>
  <c r="CO262" i="2"/>
  <c r="CS262" i="2" s="1"/>
  <c r="CT262" i="2" s="1"/>
  <c r="E4" i="3"/>
  <c r="P28" i="1"/>
  <c r="N36" i="1"/>
  <c r="N60" i="1" s="1"/>
  <c r="E14" i="3"/>
  <c r="CD261" i="2"/>
  <c r="CJ261" i="2" s="1"/>
  <c r="BV193" i="2"/>
  <c r="CD250" i="2"/>
  <c r="BW261" i="2"/>
  <c r="G9" i="4" l="1"/>
  <c r="BW250" i="2"/>
  <c r="N9" i="1" s="1"/>
  <c r="CE261" i="2"/>
  <c r="BY261" i="2"/>
  <c r="CG261" i="2" s="1"/>
  <c r="CM261" i="2" s="1"/>
  <c r="BV79" i="2"/>
  <c r="CK261" i="2" l="1"/>
  <c r="CQ261" i="2"/>
  <c r="CQ250" i="2" s="1"/>
  <c r="CO261" i="2"/>
  <c r="P9" i="1"/>
  <c r="N17" i="1"/>
  <c r="N59" i="1" s="1"/>
  <c r="N61" i="1" s="1"/>
  <c r="BV4" i="2"/>
  <c r="BW193" i="2"/>
  <c r="CE250" i="2"/>
  <c r="BY250" i="2"/>
  <c r="CS261" i="2" l="1"/>
  <c r="CO250" i="2"/>
  <c r="H9" i="5" s="1"/>
  <c r="H9" i="4"/>
  <c r="K9" i="5"/>
  <c r="M9" i="5" s="1"/>
  <c r="CG250" i="2"/>
  <c r="N46" i="1"/>
  <c r="J9" i="4"/>
  <c r="BW79" i="2"/>
  <c r="BY193" i="2"/>
  <c r="Q9" i="5" l="1"/>
  <c r="J9" i="5"/>
  <c r="N9" i="5" s="1"/>
  <c r="CT261" i="2"/>
  <c r="CS250" i="2"/>
  <c r="P9" i="5"/>
  <c r="CT250" i="2"/>
  <c r="P46" i="1"/>
  <c r="N54" i="1"/>
  <c r="M9" i="4"/>
  <c r="K9" i="4"/>
  <c r="BW4" i="2"/>
  <c r="BY79" i="2"/>
  <c r="BY4" i="2" l="1"/>
  <c r="CE276" i="2"/>
  <c r="CG276" i="2"/>
  <c r="CO276" i="2" l="1"/>
  <c r="CQ276" i="2"/>
  <c r="CD276" i="2"/>
  <c r="CP276" i="2" s="1"/>
  <c r="BR275" i="2"/>
  <c r="BS275" i="2"/>
  <c r="CS276" i="2" l="1"/>
  <c r="CT276" i="2" s="1"/>
  <c r="BS264" i="2"/>
  <c r="M10" i="1" s="1"/>
  <c r="CE275" i="2"/>
  <c r="BU275" i="2"/>
  <c r="CG275" i="2" s="1"/>
  <c r="CM275" i="2" s="1"/>
  <c r="CD275" i="2"/>
  <c r="BR264" i="2"/>
  <c r="M29" i="1" s="1"/>
  <c r="CJ275" i="2" l="1"/>
  <c r="CP275" i="2"/>
  <c r="CP264" i="2" s="1"/>
  <c r="CK275" i="2"/>
  <c r="CO275" i="2"/>
  <c r="CO264" i="2" s="1"/>
  <c r="CQ275" i="2"/>
  <c r="CQ264" i="2" s="1"/>
  <c r="CQ193" i="2" s="1"/>
  <c r="CQ79" i="2" s="1"/>
  <c r="M36" i="1"/>
  <c r="M60" i="1" s="1"/>
  <c r="P29" i="1"/>
  <c r="P10" i="1"/>
  <c r="M17" i="1"/>
  <c r="M59" i="1" s="1"/>
  <c r="BR193" i="2"/>
  <c r="BU264" i="2"/>
  <c r="CD264" i="2"/>
  <c r="CE264" i="2"/>
  <c r="BS193" i="2"/>
  <c r="CO193" i="2" l="1"/>
  <c r="CO79" i="2" s="1"/>
  <c r="H10" i="5"/>
  <c r="CP193" i="2"/>
  <c r="CP79" i="2" s="1"/>
  <c r="I10" i="5"/>
  <c r="G10" i="4"/>
  <c r="CS275" i="2"/>
  <c r="H10" i="4"/>
  <c r="J10" i="4" s="1"/>
  <c r="K10" i="4" s="1"/>
  <c r="K10" i="5"/>
  <c r="M10" i="5" s="1"/>
  <c r="P10" i="5" s="1"/>
  <c r="M61" i="1"/>
  <c r="CG264" i="2"/>
  <c r="M47" i="1"/>
  <c r="BS79" i="2"/>
  <c r="CE193" i="2"/>
  <c r="CD193" i="2"/>
  <c r="BU193" i="2"/>
  <c r="CG193" i="2" s="1"/>
  <c r="CM193" i="2" s="1"/>
  <c r="BR79" i="2"/>
  <c r="R10" i="5" l="1"/>
  <c r="E5" i="6"/>
  <c r="Q10" i="5"/>
  <c r="J10" i="5"/>
  <c r="N10" i="5" s="1"/>
  <c r="D5" i="6"/>
  <c r="CT275" i="2"/>
  <c r="CS264" i="2"/>
  <c r="CS193" i="2" s="1"/>
  <c r="CS79" i="2" s="1"/>
  <c r="CJ193" i="2"/>
  <c r="CT264" i="2"/>
  <c r="CK193" i="2"/>
  <c r="M54" i="1"/>
  <c r="P47" i="1"/>
  <c r="M10" i="4"/>
  <c r="BR4" i="2"/>
  <c r="CD79" i="2"/>
  <c r="BU79" i="2"/>
  <c r="CG79" i="2" s="1"/>
  <c r="CE79" i="2"/>
  <c r="F5" i="6" s="1"/>
  <c r="F16" i="6" s="1"/>
  <c r="BS4" i="2"/>
  <c r="E16" i="6" l="1"/>
  <c r="D16" i="6"/>
  <c r="H16" i="6" s="1"/>
  <c r="H5" i="6"/>
  <c r="CT193" i="2"/>
  <c r="D4" i="3"/>
  <c r="C4" i="3"/>
  <c r="C14" i="3" s="1"/>
  <c r="D14" i="3"/>
  <c r="F4" i="3"/>
  <c r="BU4" i="2"/>
  <c r="AH449" i="2"/>
  <c r="AH448" i="2" s="1"/>
  <c r="CD451" i="2"/>
  <c r="CP451" i="2" s="1"/>
  <c r="CS451" i="2" s="1"/>
  <c r="CT451" i="2" s="1"/>
  <c r="AK451" i="2"/>
  <c r="CG451" i="2" s="1"/>
  <c r="CD453" i="2"/>
  <c r="CP453" i="2" s="1"/>
  <c r="CS453" i="2" s="1"/>
  <c r="AK453" i="2"/>
  <c r="CG453" i="2" s="1"/>
  <c r="CT79" i="2" l="1"/>
  <c r="CT453" i="2"/>
  <c r="AK449" i="2"/>
  <c r="CG449" i="2" s="1"/>
  <c r="CM449" i="2" s="1"/>
  <c r="F14" i="3"/>
  <c r="CD448" i="2"/>
  <c r="AH447" i="2"/>
  <c r="D33" i="1" s="1"/>
  <c r="AK448" i="2"/>
  <c r="CG448" i="2" s="1"/>
  <c r="CM448" i="2" s="1"/>
  <c r="CD449" i="2"/>
  <c r="CJ449" i="2" l="1"/>
  <c r="CP449" i="2"/>
  <c r="CS449" i="2" s="1"/>
  <c r="CT449" i="2" s="1"/>
  <c r="CJ448" i="2"/>
  <c r="CP448" i="2"/>
  <c r="CS448" i="2" s="1"/>
  <c r="CT448" i="2" s="1"/>
  <c r="D36" i="1"/>
  <c r="D60" i="1" s="1"/>
  <c r="AK447" i="2"/>
  <c r="D51" i="1" s="1"/>
  <c r="AH443" i="2"/>
  <c r="D61" i="1" l="1"/>
  <c r="D54" i="1"/>
  <c r="AH4" i="2"/>
  <c r="AK443" i="2"/>
  <c r="AK4" i="2" l="1"/>
  <c r="BE473" i="2"/>
  <c r="CG473" i="2" s="1"/>
  <c r="BB472" i="2"/>
  <c r="BB465" i="2" s="1"/>
  <c r="CD474" i="2"/>
  <c r="CP474" i="2" s="1"/>
  <c r="CS474" i="2" s="1"/>
  <c r="CD473" i="2"/>
  <c r="CP473" i="2" s="1"/>
  <c r="CS473" i="2" s="1"/>
  <c r="CT473" i="2" s="1"/>
  <c r="CD465" i="2" l="1"/>
  <c r="BE465" i="2"/>
  <c r="CG465" i="2" s="1"/>
  <c r="CM465" i="2" s="1"/>
  <c r="BB447" i="2"/>
  <c r="I33" i="1" s="1"/>
  <c r="BE474" i="2"/>
  <c r="CG474" i="2" s="1"/>
  <c r="CT474" i="2" s="1"/>
  <c r="BE472" i="2"/>
  <c r="CG472" i="2" s="1"/>
  <c r="CM472" i="2" s="1"/>
  <c r="CD472" i="2"/>
  <c r="CJ472" i="2" l="1"/>
  <c r="CP472" i="2"/>
  <c r="CS472" i="2" s="1"/>
  <c r="CT472" i="2" s="1"/>
  <c r="CJ465" i="2"/>
  <c r="CP465" i="2"/>
  <c r="CS465" i="2" s="1"/>
  <c r="CT465" i="2" s="1"/>
  <c r="P33" i="1"/>
  <c r="BE447" i="2"/>
  <c r="CD447" i="2"/>
  <c r="G14" i="4" l="1"/>
  <c r="CP447" i="2"/>
  <c r="CG447" i="2"/>
  <c r="I51" i="1"/>
  <c r="K14" i="4"/>
  <c r="L14" i="4"/>
  <c r="BD547" i="2"/>
  <c r="BE564" i="2"/>
  <c r="BE547" i="2" s="1"/>
  <c r="I52" i="1" s="1"/>
  <c r="BB547" i="2"/>
  <c r="CS447" i="2" l="1"/>
  <c r="I14" i="5"/>
  <c r="O14" i="5"/>
  <c r="CT447" i="2"/>
  <c r="BB443" i="2"/>
  <c r="BB4" i="2" s="1"/>
  <c r="I34" i="1"/>
  <c r="P51" i="1"/>
  <c r="BD443" i="2"/>
  <c r="BD4" i="2" s="1"/>
  <c r="I15" i="1"/>
  <c r="R14" i="5" l="1"/>
  <c r="J14" i="5"/>
  <c r="N14" i="5" s="1"/>
  <c r="BE443" i="2"/>
  <c r="I36" i="1"/>
  <c r="I60" i="1" s="1"/>
  <c r="BJ564" i="2"/>
  <c r="CD564" i="2" s="1"/>
  <c r="CJ564" i="2" s="1"/>
  <c r="CD566" i="2"/>
  <c r="CD567" i="2"/>
  <c r="BL564" i="2"/>
  <c r="BM566" i="2"/>
  <c r="CF566" i="2"/>
  <c r="CF565" i="2"/>
  <c r="BM565" i="2"/>
  <c r="CD565" i="2"/>
  <c r="BM567" i="2"/>
  <c r="CF567" i="2"/>
  <c r="CP566" i="2" l="1"/>
  <c r="CR566" i="2"/>
  <c r="CP565" i="2"/>
  <c r="CR565" i="2"/>
  <c r="CR567" i="2"/>
  <c r="CP567" i="2"/>
  <c r="CS567" i="2" s="1"/>
  <c r="CG566" i="2"/>
  <c r="BM564" i="2"/>
  <c r="BM547" i="2" s="1"/>
  <c r="CG565" i="2"/>
  <c r="BL547" i="2"/>
  <c r="CG567" i="2"/>
  <c r="BJ547" i="2"/>
  <c r="CF564" i="2"/>
  <c r="CD547" i="2"/>
  <c r="CT567" i="2" l="1"/>
  <c r="G15" i="4"/>
  <c r="CS565" i="2"/>
  <c r="CT565" i="2" s="1"/>
  <c r="CP564" i="2"/>
  <c r="CR564" i="2"/>
  <c r="CS566" i="2"/>
  <c r="CT566" i="2" s="1"/>
  <c r="CF547" i="2"/>
  <c r="CL564" i="2"/>
  <c r="BJ443" i="2"/>
  <c r="CD443" i="2" s="1"/>
  <c r="C7" i="3" s="1"/>
  <c r="K34" i="1"/>
  <c r="BM443" i="2"/>
  <c r="CG443" i="2" s="1"/>
  <c r="K52" i="1"/>
  <c r="BL443" i="2"/>
  <c r="CF443" i="2" s="1"/>
  <c r="G8" i="6" s="1"/>
  <c r="K15" i="1"/>
  <c r="L15" i="4"/>
  <c r="G17" i="4"/>
  <c r="L17" i="4" s="1"/>
  <c r="CG564" i="2"/>
  <c r="G19" i="6" l="1"/>
  <c r="G21" i="6" s="1"/>
  <c r="G10" i="6"/>
  <c r="I15" i="4"/>
  <c r="J15" i="4" s="1"/>
  <c r="K15" i="4" s="1"/>
  <c r="L15" i="5"/>
  <c r="CP547" i="2"/>
  <c r="I15" i="5" s="1"/>
  <c r="CR547" i="2"/>
  <c r="CS564" i="2"/>
  <c r="CT564" i="2" s="1"/>
  <c r="O15" i="5"/>
  <c r="G17" i="5"/>
  <c r="O17" i="5" s="1"/>
  <c r="E7" i="3"/>
  <c r="E17" i="3" s="1"/>
  <c r="E19" i="3" s="1"/>
  <c r="CP443" i="2"/>
  <c r="CP4" i="2" s="1"/>
  <c r="CR443" i="2"/>
  <c r="CR4" i="2" s="1"/>
  <c r="CG547" i="2"/>
  <c r="CM564" i="2"/>
  <c r="BJ4" i="2"/>
  <c r="CD4" i="2" s="1"/>
  <c r="BL4" i="2"/>
  <c r="CF4" i="2" s="1"/>
  <c r="K17" i="1"/>
  <c r="K59" i="1" s="1"/>
  <c r="P15" i="1"/>
  <c r="K54" i="1"/>
  <c r="P52" i="1"/>
  <c r="K36" i="1"/>
  <c r="K60" i="1" s="1"/>
  <c r="P60" i="1" s="1"/>
  <c r="P34" i="1"/>
  <c r="P36" i="1" s="1"/>
  <c r="M15" i="4"/>
  <c r="C17" i="3"/>
  <c r="C19" i="3" s="1"/>
  <c r="C9" i="3"/>
  <c r="R15" i="5" l="1"/>
  <c r="J15" i="5"/>
  <c r="E8" i="6"/>
  <c r="I17" i="5"/>
  <c r="I17" i="4"/>
  <c r="CS443" i="2"/>
  <c r="CT443" i="2" s="1"/>
  <c r="E9" i="3"/>
  <c r="CS547" i="2"/>
  <c r="CT547" i="2" s="1"/>
  <c r="M15" i="5"/>
  <c r="L17" i="5"/>
  <c r="F7" i="3"/>
  <c r="F17" i="3" s="1"/>
  <c r="BM4" i="2"/>
  <c r="K61" i="1"/>
  <c r="N15" i="5" l="1"/>
  <c r="H8" i="6"/>
  <c r="E19" i="6"/>
  <c r="E10" i="6"/>
  <c r="P15" i="5"/>
  <c r="BC10" i="2"/>
  <c r="BC9" i="2" s="1"/>
  <c r="CE11" i="2"/>
  <c r="BE11" i="2"/>
  <c r="BE10" i="2" s="1"/>
  <c r="H19" i="6" l="1"/>
  <c r="E21" i="6"/>
  <c r="CE10" i="2"/>
  <c r="CO11" i="2"/>
  <c r="CQ11" i="2"/>
  <c r="CG11" i="2"/>
  <c r="CG10" i="2" s="1"/>
  <c r="CM10" i="2" s="1"/>
  <c r="BC5" i="2"/>
  <c r="CE9" i="2"/>
  <c r="BE9" i="2"/>
  <c r="CG9" i="2" s="1"/>
  <c r="CM9" i="2" s="1"/>
  <c r="CK9" i="2" l="1"/>
  <c r="CQ9" i="2"/>
  <c r="CQ5" i="2" s="1"/>
  <c r="CQ4" i="2" s="1"/>
  <c r="CS11" i="2"/>
  <c r="CT11" i="2" s="1"/>
  <c r="CK10" i="2"/>
  <c r="CO10" i="2"/>
  <c r="CQ10" i="2"/>
  <c r="BC4" i="2"/>
  <c r="BE5" i="2"/>
  <c r="I5" i="1"/>
  <c r="CE5" i="2"/>
  <c r="K5" i="5" l="1"/>
  <c r="M5" i="5" s="1"/>
  <c r="F4" i="6"/>
  <c r="CO9" i="2"/>
  <c r="CS10" i="2"/>
  <c r="CT10" i="2" s="1"/>
  <c r="H5" i="4"/>
  <c r="D3" i="3"/>
  <c r="CG5" i="2"/>
  <c r="I42" i="1"/>
  <c r="I17" i="1"/>
  <c r="I59" i="1" s="1"/>
  <c r="P5" i="1"/>
  <c r="P17" i="1" s="1"/>
  <c r="BE4" i="2"/>
  <c r="CG4" i="2" s="1"/>
  <c r="CE4" i="2"/>
  <c r="K17" i="5" l="1"/>
  <c r="CS9" i="2"/>
  <c r="CO5" i="2"/>
  <c r="F15" i="6"/>
  <c r="F21" i="6" s="1"/>
  <c r="F10" i="6"/>
  <c r="M17" i="5"/>
  <c r="P17" i="5" s="1"/>
  <c r="P5" i="5"/>
  <c r="F3" i="3"/>
  <c r="D9" i="3"/>
  <c r="D13" i="3"/>
  <c r="D19" i="3" s="1"/>
  <c r="P59" i="1"/>
  <c r="I61" i="1"/>
  <c r="P61" i="1" s="1"/>
  <c r="P42" i="1"/>
  <c r="P54" i="1" s="1"/>
  <c r="I54" i="1"/>
  <c r="J5" i="4"/>
  <c r="H17" i="4"/>
  <c r="H5" i="5" l="1"/>
  <c r="CO4" i="2"/>
  <c r="CT9" i="2"/>
  <c r="CS5" i="2"/>
  <c r="CS4" i="2" s="1"/>
  <c r="K5" i="4"/>
  <c r="K17" i="4" s="1"/>
  <c r="J17" i="4"/>
  <c r="M17" i="4" s="1"/>
  <c r="M5" i="4"/>
  <c r="F9" i="3"/>
  <c r="F13" i="3"/>
  <c r="F19" i="3" s="1"/>
  <c r="Q5" i="5" l="1"/>
  <c r="D4" i="6"/>
  <c r="H17" i="5"/>
  <c r="J5" i="5"/>
  <c r="N5" i="5" l="1"/>
  <c r="N17" i="5" s="1"/>
  <c r="J17" i="5"/>
  <c r="D15" i="6"/>
  <c r="H4" i="6"/>
  <c r="H10" i="6" s="1"/>
  <c r="D10" i="6"/>
  <c r="D21" i="6" l="1"/>
  <c r="H15" i="6"/>
  <c r="H21" i="6" s="1"/>
</calcChain>
</file>

<file path=xl/sharedStrings.xml><?xml version="1.0" encoding="utf-8"?>
<sst xmlns="http://schemas.openxmlformats.org/spreadsheetml/2006/main" count="2911" uniqueCount="800">
  <si>
    <t>Responsable</t>
  </si>
  <si>
    <t>Presentación de TDR/EEET del Componente Técnico</t>
  </si>
  <si>
    <t>Elaboración de especificaciones tecnicas, terminos de referencia o expediente de Obra</t>
  </si>
  <si>
    <t>No objecion a los terminos de referencia/EETT/Exp. Obra</t>
  </si>
  <si>
    <t>Elaboracion de bases/ Publicacion de la licitacion/Lista corta e invitaciones</t>
  </si>
  <si>
    <t>Recepcion de ofertas y evaluacion</t>
  </si>
  <si>
    <t xml:space="preserve">No Objeción a la evaluacion </t>
  </si>
  <si>
    <t>Adjudicación de contrato y periodo suspensivo</t>
  </si>
  <si>
    <t>Firma Contrato</t>
  </si>
  <si>
    <t>Fin de Contrato</t>
  </si>
  <si>
    <t>ESTRUCTURA  DEL PROGRAMA DE INVERSION CREACIÓN DE REDES INTEGRADAS DE SALUD - PCRIS</t>
  </si>
  <si>
    <t>COSTO VIABLE PROGRAMA
(a)</t>
  </si>
  <si>
    <t>COSTO VIABLE ACTUAL
(b)</t>
  </si>
  <si>
    <t>Registro de consistencia</t>
  </si>
  <si>
    <t>Costo Estimado</t>
  </si>
  <si>
    <t>Fecha de Inicio de la Actividad</t>
  </si>
  <si>
    <t>Fecha de Fin de la Actividad</t>
  </si>
  <si>
    <t>Meta Fisica 2022</t>
  </si>
  <si>
    <t>Área Usuaria del MINSA</t>
  </si>
  <si>
    <t>Banco</t>
  </si>
  <si>
    <t>Categoria de Gasto</t>
  </si>
  <si>
    <t>Método de Contratación</t>
  </si>
  <si>
    <t>Plazo de Contrato</t>
  </si>
  <si>
    <t>Riesgos/Supuestos/Observación</t>
  </si>
  <si>
    <t xml:space="preserve">PROGRAMACIÓN MENSUAL DE GASTO </t>
  </si>
  <si>
    <t>TOTAL POA 2022</t>
  </si>
  <si>
    <t>RO</t>
  </si>
  <si>
    <t>BID</t>
  </si>
  <si>
    <t>BIRF</t>
  </si>
  <si>
    <t>TOTAL</t>
  </si>
  <si>
    <t>Unidad de MEDIDA</t>
  </si>
  <si>
    <t xml:space="preserve">Cantidad </t>
  </si>
  <si>
    <t>ENERO</t>
  </si>
  <si>
    <t>FEBRERO</t>
  </si>
  <si>
    <t>MAR</t>
  </si>
  <si>
    <t>ABRIL</t>
  </si>
  <si>
    <t>MAYO</t>
  </si>
  <si>
    <t>JUNIO</t>
  </si>
  <si>
    <t>JULIO</t>
  </si>
  <si>
    <t>AGOSTO</t>
  </si>
  <si>
    <t>SEPTIEMBRE</t>
  </si>
  <si>
    <t>OCTUBRE</t>
  </si>
  <si>
    <t>NOVIEMBRE</t>
  </si>
  <si>
    <t>DICIEMBRE</t>
  </si>
  <si>
    <t>TOTAL PROGRAMA DE INVERSIÓN "CREACIÓN DE REDES INTEGRADAS DE SALUD"</t>
  </si>
  <si>
    <t>Contrapartida Local</t>
  </si>
  <si>
    <t>C1</t>
  </si>
  <si>
    <t>PI 2430241 Componente 1 Mejoramiento y adecuado diseño de Modelo de Gestion de organización de IPRESS en Redes Integradas de Salud en Lima metropolitana y Regiones priorizadas</t>
  </si>
  <si>
    <t>ACCIONES PREVIAS ANTES DEL INICIO DE EJECUCION</t>
  </si>
  <si>
    <t>Elaboración del documento equivalente de la acciones incoporadas</t>
  </si>
  <si>
    <t>Coordinador del C1, AU-MINSA</t>
  </si>
  <si>
    <t>Demora en respuesta de las Áreas Usuarias del MINSA sobre las acciones incorporadas</t>
  </si>
  <si>
    <t>Aprobación del documento equivalente y registro integral del Formato 8 en INVIERTE.PE</t>
  </si>
  <si>
    <t>INVERSIONES PCRIS</t>
  </si>
  <si>
    <t>Sub Componente 1 Marco técnico y normativo adecuado y oportuno para el desarrollo estructural, organizacional, administrativo y prestacional de los servicios de salud en las redes integradas.</t>
  </si>
  <si>
    <t>1.1.1 Diseñar o adoptar las guías de práctica clínica para las RIS - Paquete 1 (Ansiedad, Déficit de Atención-TDAH, Sobrepeso y Obesidad, Asma e Hiperlipidemia/dislipidemia)</t>
  </si>
  <si>
    <t>Coordinador del Componente 1</t>
  </si>
  <si>
    <t>Guía de Prácticas Clínicas</t>
  </si>
  <si>
    <t>DGIESP / DGAIN / INS</t>
  </si>
  <si>
    <t>Consultoría</t>
  </si>
  <si>
    <t>CI</t>
  </si>
  <si>
    <t>Los tiempos se cumplen bajo el supuesto de que exista la aprobación de las áreas usuarias del MINSA y  la designación de un responsable formal como punto focal para la coordinación. Se recomienda sacar un norma del ViceMinisterio de Salud Pública para que la propuesta de guía sea aprobada en no mas de una semana.   Contratación de 3 profesionales de la salud con experiencia en RIS para completar el equipo técnico del componente, que permitirá dedicación específica al seguimiento de los compromisos con las áreas usuarias del MINSA y el monitoreo del proceso de elaboración de las GPC</t>
  </si>
  <si>
    <t>1.1.2 Diseñar o adoptar las guías de práctica clínica para las RIS - Paquete 2 (Cáncer de Cuello Uterino/Displasia Cervical, Cáncer de Mama, Neoplasia de Colon, Neoplasia de Próstata y Enfermedad de Carrión)</t>
  </si>
  <si>
    <t xml:space="preserve">1.1.3 Diseñar o adoptar las guías de práctica clínica para las RIS - Paquete 3 (5 daños) </t>
  </si>
  <si>
    <t>1.1.4 Diseñar o adoptar las guías de práctica clínica para las RIS - Paquete 4 ( Infección Urinaria, ETS)</t>
  </si>
  <si>
    <t>.</t>
  </si>
  <si>
    <t>Actividad / Acción 1.2 Asistencia técnica para el diseño de la propuesta de implementación de vías de operativización de cuidados integrales de salud de las redes integradas en salud.</t>
  </si>
  <si>
    <t xml:space="preserve">Vías de Ciudado Integral </t>
  </si>
  <si>
    <t xml:space="preserve">DGAIN / DGIESP  </t>
  </si>
  <si>
    <t>Los tiempos se cumplen bajo el supuesto de que exista la aprobación de las áreas usuarias del MINSA y  la designación de un responsable formal como punto focal para la coordinación.</t>
  </si>
  <si>
    <t>Consultoría - INDIVIDUO</t>
  </si>
  <si>
    <t>Actividad / Acción 1.3 Asistencia técnica para el diseño de organización, operación y control de la gestión de los Servicios Médicos de Apoyo (SMA) en el primer nivel de atención de salud con enfoque de red</t>
  </si>
  <si>
    <t>Informe</t>
  </si>
  <si>
    <t xml:space="preserve">DGIESP / DGAIN / DGOS </t>
  </si>
  <si>
    <t>Consultoría - FIRMA</t>
  </si>
  <si>
    <t>SBCC</t>
  </si>
  <si>
    <t>Organizar una reunión general del PCRIS desde el más alto nivel (VM Prestaciones y SP) para conocer el avance de las DG del MINSA y OPDs.</t>
  </si>
  <si>
    <t>Actividad / Acción 1.4 Asistencia técnica para el funcionamiento, distribución y estandarización del sistema de abastecimiento del Banco de Sangre, hemocomponentes y hemovigilancia.</t>
  </si>
  <si>
    <t>1.4.1 Propuesta de redes funcionales de abastecimiento de sangre y hemocomponentes</t>
  </si>
  <si>
    <t>Proyecto de Plan</t>
  </si>
  <si>
    <t xml:space="preserve">DIGDOT / DGIESP / DGAIN </t>
  </si>
  <si>
    <t xml:space="preserve">1.4.2 Propuesta de documento normativo que defina las condiciones de abastecimiento y distribución de hemocomponentes en las RIS </t>
  </si>
  <si>
    <t>Proyecto de Directiva</t>
  </si>
  <si>
    <t>Documento Técnico</t>
  </si>
  <si>
    <t>Actividad / Acción 1.5 Asistencia técnica para el diseño técnico y normativo del modelo de equipamiento y conectividad integrada del sector salud en las RIS</t>
  </si>
  <si>
    <t xml:space="preserve">OGTI / DGIESP / DGAIN </t>
  </si>
  <si>
    <t>SCC</t>
  </si>
  <si>
    <t>Sub Componente 2 Redes integradas de salud, organizadas y planificadas territorialmente de acuerdo a las necesidades y demanda de la población. </t>
  </si>
  <si>
    <t xml:space="preserve">Actividad / Acción 2.1 Asistencia técnica para determinar la oferta y demanda de las Macrorregiones/Mancomunidad sanitaria para asegurar la continuidad de los cuidados integrales de la salud de la RIS </t>
  </si>
  <si>
    <t>Estudios</t>
  </si>
  <si>
    <t xml:space="preserve">DGAIN </t>
  </si>
  <si>
    <t>SBSC</t>
  </si>
  <si>
    <t>Norma</t>
  </si>
  <si>
    <t xml:space="preserve">DGIESP, DGAIN, CDC </t>
  </si>
  <si>
    <t>Actividad / Acción 2. 2 Asistencia técnica para determinar la carga de enfermedad y proyección de demanda de prestaciones de salud por distritos en ámbitos de las RIS</t>
  </si>
  <si>
    <t>Sub Componente 3 Recursos humanos competentes y suficientes para la gestión y producción de los servicios de salud en las redes integradas de salud. </t>
  </si>
  <si>
    <t>Actividad / Acción 3.1 Asesoría especializada para el diseño de un proyecto normativo de desarrollo vinculado a una línea de carrera para el personal de la salud en las RIS.</t>
  </si>
  <si>
    <t xml:space="preserve">3.1.1 Diseñar un proyecto normativo de desarrollo vinculado a una línea de carrera para el personal de la salud en las RIS.  </t>
  </si>
  <si>
    <t xml:space="preserve">DIGEP (DGIESP / DGAIN) </t>
  </si>
  <si>
    <t>Actividad / Acción 3.2 Asistencia técnica para la estimación de la brechas de recursos humanos en salud para la implementación de las Redes Integradas de Salud (RIS) a nivel nacional</t>
  </si>
  <si>
    <t xml:space="preserve">3.2.1 Diseñar la metodología y estimar la brecha de recursos humanos en salud con enfoque RIS a nivel nacional </t>
  </si>
  <si>
    <t>DIGEP (DGIESP / DGAIN)</t>
  </si>
  <si>
    <t>Actividad / Acción 3.3 Asistencia técnica para el diseño del plan de cierre de brechas cuantitativas de recursos humanos en salud para la implementación de las Redes Integradas de Salud (RIS) a nivel nacional</t>
  </si>
  <si>
    <t xml:space="preserve">3.3.1 Diseño del plan de cierre de brechas cuantitativas de recursos humanos en salud para la implementación de las Redes Integradas de Salud (RIS) a nivel nacional   </t>
  </si>
  <si>
    <t>DIGEP
(DGIESP / DGAIN / DGOS</t>
  </si>
  <si>
    <t>Actividad / Acción 3.4 Asistencia técnica para estimar la brecha cualitativa de recursos humanos en el ámbito de la RIS a nivel nacional que defina los planes de capacitación en las unidades correspondientes.</t>
  </si>
  <si>
    <t xml:space="preserve">3.4.1 Estimar la brecha cualitativa de recursos humanos en el ámbito de la RIS a nivel nacional que defina los planes de capacitación en las unidades correspondientes </t>
  </si>
  <si>
    <t>InformE</t>
  </si>
  <si>
    <t>DGEP
(DGIESP / DGAIN / ENSAP)</t>
  </si>
  <si>
    <t>Actividad / Acción 3.5 Programa de desarrollo de competencias en gestión clínica para recursos humanos de las redes integradas de salud</t>
  </si>
  <si>
    <t>Eventos de Capacitación</t>
  </si>
  <si>
    <t>DGAIN / DGIESP / ENSAP</t>
  </si>
  <si>
    <t>Actividad / Acción 3.6 Programa de desarrollo de capacidades en organización y gestion de evidencia e informacion cientifica para la toma de decisiones en la organizacion, modelo de atencion, p¡operacion, financiacimiento y control de las RIS</t>
  </si>
  <si>
    <t>Sub Componente 4 Oferta de recursos físicos (infraestructura y equipamiento), tecnológicos, (TICS) y Logísticos (PF, DM) para producción de servicios, gestionados eficiente y efectivamente en las redes integradas. </t>
  </si>
  <si>
    <t>Actividad / Acción  4.1 Asistencia técnica y capacitación para desarrollar la propuesta de Implementación del modelo de cuidados integrales de la salud por curso de vida en las redes integradas de salud.</t>
  </si>
  <si>
    <t xml:space="preserve"> </t>
  </si>
  <si>
    <t>4.1.1. Implementar el modelo de cuidados integrales de la salud por curso de vida  - Capacitación</t>
  </si>
  <si>
    <t>Modelo Implementado</t>
  </si>
  <si>
    <t xml:space="preserve">DGIESP, DGAIN, DGOS </t>
  </si>
  <si>
    <t>Servicio de No Consultoría</t>
  </si>
  <si>
    <t>LPN</t>
  </si>
  <si>
    <t>Modelo</t>
  </si>
  <si>
    <t>Consultoria</t>
  </si>
  <si>
    <t>Actividad / Acción 4.2 Asistencia técnica para desarrollar la propuesta de estandarización de gestión clínica  en las redes integradas de salud.</t>
  </si>
  <si>
    <t>4.2.1 Estandarizar los procesos de gestión clínica en la RIS 
(Elaborar propuesta de norma para estandarizar procesos de Gestión Clínica por Unidades Productores de Servicios de Salud en las RIS, Realizar Talleres de validación de la propuesta de norma Técnica Sanitaras con participación de las RIS en el ámbito nacional e implementar un programa de capacitación en la norma técnica aprobada para estandarizar procesos de gestión clínica por Unidades Productoras de Servicios de Salud para 29 RIS)</t>
  </si>
  <si>
    <t>El proceso de selección puede quedar desierto por falta de postores.</t>
  </si>
  <si>
    <t>Actividad / Acción 4.3 Asistencia técnica y capacitación en el proceso de Implementación del modelo de equipamiento y conectividad integrada del sector salud en el modelo de redes integradas de salud</t>
  </si>
  <si>
    <t xml:space="preserve">4.3.1 Implementación del modelo de equipamiento y conectividad integrada del sector salud en el modelo de RIS </t>
  </si>
  <si>
    <t>OGTI</t>
  </si>
  <si>
    <t>Actividad / Acción 4.4 Asistencia técnica y capacitación en el diseño e implementación del sistema de monitoreo y evaluacion de la gestion administrativa y operaciones en salud</t>
  </si>
  <si>
    <t xml:space="preserve">4.4.1 Diseñar e implementar un sistema de monitoreo y evaluación de desempeño de la gestión administrativa y operación en salud de la RIS    </t>
  </si>
  <si>
    <t>Sistema de MyE implementado</t>
  </si>
  <si>
    <t>Actividad / Acción 4.5 Asistencia técnica para el diseño de gestión de la infraestructura, equipamiento y mantenimiento de las RIS</t>
  </si>
  <si>
    <t xml:space="preserve">4.5.1 Diseñar el modelo de gestión de la infraestructura, equipamiento y mantenimiento en el contexto de las RIS </t>
  </si>
  <si>
    <t>Modelo diseñado</t>
  </si>
  <si>
    <t xml:space="preserve">DGOS, DGAIN </t>
  </si>
  <si>
    <t>Actividad / Acción 4.6 Asistencia técnica para elaboración e implementación del plan de funcionamiento de las RIS</t>
  </si>
  <si>
    <t>4.6.1 Asistencia técnica a las áreas usuarias de MINSA para la elaboración del plan de funcionamiento de las RIS y su implementación</t>
  </si>
  <si>
    <t xml:space="preserve">DGIESP /PRONSA, DGAIN, DGOS </t>
  </si>
  <si>
    <t>4.6.2 Asistencia técnica dentro de los Equipos Sectoriales de Enlace Regional y las DIRIS de Lima Metropolitana</t>
  </si>
  <si>
    <t>Actividad / Acción 4.7 Asistencia técnica y capacitación en implementación de los procesos de operación y control de la gestión de los SMA en el primer nivel de atención de salud con enfoque de red (asistencia técnica y capacitación)</t>
  </si>
  <si>
    <t>Sub Componente 5 Recursos financieros asignados, administrados y controlados mediante mecanismos oportunos y efectivos.   </t>
  </si>
  <si>
    <t>Actividad / Acción 5.1 Asesoría especializada para la revisión, actualización y/o modificación del modelo de costeo, financiamiento, mecanismo de pago y gestión de los recursos financieros en las redes integradas de salud.</t>
  </si>
  <si>
    <t xml:space="preserve">(DGAIN/DGIESP/DGOS) </t>
  </si>
  <si>
    <t xml:space="preserve">5.1.2 Propuesta de cambios normativos para la implementación del nuevo modelo de la gestión económico-financiero de las RIS </t>
  </si>
  <si>
    <t>Actividad / Acción 5.2 Asistencia técnica para el diagnóstico actual de la gestión de los recursos financieros y diseño del nuevo modelo de fuentes de estructuras de costos, definición de tarifas, fuentes de  financiamiento, mecanismos de pago y gestión presupuestal de los recursos financieros.</t>
  </si>
  <si>
    <t xml:space="preserve">5.2.1 Diseño del modelo de financiamiento y mecanismos de pago de la RIS </t>
  </si>
  <si>
    <t xml:space="preserve">OGPPM 
(DGAIN/ DGIESP/ DGOS/ DIGEMID) </t>
  </si>
  <si>
    <t xml:space="preserve">5.2.2 Estimación de los recursos financieros requeridos para el funcionamiento de las RIS  </t>
  </si>
  <si>
    <t>Acción 5.3 Asistencia técnica y capacitación en la implementación del proceso de costeo, modelo de financiamiento, gestión económica y financiara de la RIS</t>
  </si>
  <si>
    <t>OGPPM
(DGAIN/ DGIESP/ DGOS</t>
  </si>
  <si>
    <t xml:space="preserve">5.3.2 Propuesta de Implementación de la gestión económico financiero de las RIS </t>
  </si>
  <si>
    <t>Actividad / Acción  5.4 Propuesta de monitoreo, seguimiento y evaluación al nuevo modelo de financiamiento, mecanismos de pago y gestión económica-financiera de las redes integradas de salud.</t>
  </si>
  <si>
    <t xml:space="preserve">5.4.1 Propuesta de supervisión, monitoreo y evaluación de la implementación de los procesos para la gestión económico financiero de las RIS </t>
  </si>
  <si>
    <t>OGPPM
(DGAIN/ DGIESP/ DGOS)</t>
  </si>
  <si>
    <t xml:space="preserve">5.4.3 Propuesta de Supervisión, monitoreo y evaluación del modelo de financiamiento y mecanismo de pago de las RIS  </t>
  </si>
  <si>
    <t xml:space="preserve">5.4.2 Diseñar e implementar un aplicativo para el monitoreo y evaluación del financiamiento integrado de las RIS  </t>
  </si>
  <si>
    <t>Aplicativo Informático</t>
  </si>
  <si>
    <t>5 Gastos Generales</t>
  </si>
  <si>
    <t>Supervisión del Proyecto (ET EF)</t>
  </si>
  <si>
    <t>Contratación de 3 técnicos y 1  apoyo de gestión para la Supervisión en la ejecución de los entregables y productos del Componente 1</t>
  </si>
  <si>
    <t>Informe Trimestral</t>
  </si>
  <si>
    <t>No Aplica</t>
  </si>
  <si>
    <t>Estudio Definitivo</t>
  </si>
  <si>
    <t>C2</t>
  </si>
  <si>
    <t>COMPONENTE 2: Mejoramiento y adecuada oferta de las IPRESS de primer nivel de atención de salud en Lima Metropolitana y Regiones priorizadas</t>
  </si>
  <si>
    <t>UEI-PCRIS</t>
  </si>
  <si>
    <t>Limitación de profesionales calificados en el mercado para completar los equipos de elaboración y supervisión</t>
  </si>
  <si>
    <t>Coordinador del Componente 2</t>
  </si>
  <si>
    <t>CONSULTORIA</t>
  </si>
  <si>
    <t>Consultoria Individual</t>
  </si>
  <si>
    <t>Lista Larga</t>
  </si>
  <si>
    <t>C3</t>
  </si>
  <si>
    <t>Subcomponente 1: Suficiente gobernanza y estandarización de TIC en salud</t>
  </si>
  <si>
    <t>Actividad 1.1: Adecuada gobernanza de datos y estandarización de procesos</t>
  </si>
  <si>
    <t>Acción 1.1.1 Gobernanza y Gestión de Servicios TIC</t>
  </si>
  <si>
    <t>1.1.1.1 Servicio para la adopción del modelo de gobernanza ISO (38500,38505,31000,20000) y  proceso de gestión de proyectos, programas y portafolios TI</t>
  </si>
  <si>
    <t>1.1.1.2 Servicio para la definición de la arquitectura empresarial del sector</t>
  </si>
  <si>
    <t>1.1.1.3 Servicio para la estandarización y aplicación de los instrumentos de medición TIC (IPRESS, profesionales de salud) Línea base</t>
  </si>
  <si>
    <t>1.1.1.4 Actualización e implementación de las IEDS</t>
  </si>
  <si>
    <t>1.1.1.5 Servicio para el piloto  para la implementación del SNOMED</t>
  </si>
  <si>
    <t>1.1.1.6 Acompañamiento en la implementación de los instrumentos de gobernanza y gestión de servicios TIC</t>
  </si>
  <si>
    <t>1.1.1.7 Consultorias de arquitectura de de software basado en computacion en la nube/contenedortes</t>
  </si>
  <si>
    <t>Acción 1.1.2 Estandarización/formulación de procesos para los SIHCE</t>
  </si>
  <si>
    <t>1.1.2.1 Servicio para la estandarización del proceso para la digitalización de HC físicas con valor legal</t>
  </si>
  <si>
    <t>1.1.2.1 Servicio para la formulación, validación y aprobación del proceso de acreditación SIHCE</t>
  </si>
  <si>
    <t>1.1.2.2 Servicio para la formulación, validación y aprobación del proceso de Supervisión &amp; Auditoría SIHCE</t>
  </si>
  <si>
    <t>1.1.2.3 Servicio para la Acreditación, Supervisión &amp; Auditoría de SIHCE</t>
  </si>
  <si>
    <t>Actividad 1.2: Integración y eficiencia de los SI y la gestión de servicios TIC</t>
  </si>
  <si>
    <t>Acción 1.2.1: Desarrollo de los sistemas de información prestacionales</t>
  </si>
  <si>
    <t>1.1.2.1 Licencias de Plataforma de Desarrollo para aplicaciones Web</t>
  </si>
  <si>
    <t>"Bien"</t>
  </si>
  <si>
    <t>DIRECTA</t>
  </si>
  <si>
    <t>1.1.2.2 Licencias de Plataforma de Desarrollo para aplicaciones móviles</t>
  </si>
  <si>
    <t>1.1.2.3 Licencias de Plataforma de Desarrollo para Servidor de Aplicaciones</t>
  </si>
  <si>
    <t>1.1.2.4 Servicios de Migracion de Plataforma de Desarrollo</t>
  </si>
  <si>
    <t>1.1.2.5 Servicio de desarrollo de Mejoras Funcionales (es POST MIGRACION)</t>
  </si>
  <si>
    <t>Acción 1.2.2 Desarrollo de los sistemas de gestión administrativa &amp; apoyo - legacy (ERP Integrado) - Incluye Analisis/Diseño/desarrollo</t>
  </si>
  <si>
    <t>1.2.1.1 Servicio de Desarrollo del Sistema de Infomación para la gestión de RRHH (legajo, contratos, seguimiento y evaluación) y Facturación Electrónica</t>
  </si>
  <si>
    <t>Acción 1.2.3: Desarrollo de los sistemas de gestión del sector</t>
  </si>
  <si>
    <t>1.2.3.1 Servicio de Consultoría para fortalecer el InfoRHUS</t>
  </si>
  <si>
    <t>1.2.3.2 Servicio de Consultoría de Vigilancai Ambiental</t>
  </si>
  <si>
    <t>1.2.3.3 Servicio de Consultoría para el RNIEDS</t>
  </si>
  <si>
    <t>1.2.3.3 Servicio de Consultoría para la Gestión de suministros de productos farmacéuticos</t>
  </si>
  <si>
    <t xml:space="preserve">Acción 1.2.4 Integración de los componentes de los sistemas de información </t>
  </si>
  <si>
    <t xml:space="preserve">1.2.4.1 Integración de los componentes de los sistemas de información </t>
  </si>
  <si>
    <t>Actividad  1.3: Suficiente desarrollo de los mecanismos de interoperabilidad de datos</t>
  </si>
  <si>
    <t>Acción 1.3.1: Desarrollo de la plataforma RENHICE</t>
  </si>
  <si>
    <t>1.3.1.1 Adquisicion de suscripcion para fortalecer la plataforma del sistema operativo base,  plataforma nube - SO hibrida (licencias &amp; suscripciones RH)</t>
  </si>
  <si>
    <t>1.3.1.2 Servicios de Implementacion de la Plataforma RENHICE</t>
  </si>
  <si>
    <t>1.3.1.3 Servicio para el desarrollo de portal de ciudadano digital salud interoperable</t>
  </si>
  <si>
    <t>Acción 1.3.2: Fortalecimiento Plataforma Interoperable Sector - PIDESalud</t>
  </si>
  <si>
    <t>1.3.2.1  Servicio para el fortalecimiento Plataforma Interoperable Sector - PIDESalud</t>
  </si>
  <si>
    <t>Acción 1.3.3: Implementación del modelo de gestión de seguridad de la información</t>
  </si>
  <si>
    <t>1.3.3.1  Servicio para la Formulación e implementación de política de seguridad de la información</t>
  </si>
  <si>
    <t>1.3.3.2 Servicio para la Formulación e implementación de un Manual de Procedimientos del Programa de Continuidad de Negocios</t>
  </si>
  <si>
    <t>1.3.3.3 Servicio para el Asesoramiento, diseño e implementación de procedimientos y controles generales de tecnología de la información requerido por la NTP ISO/IEC 27001:2014 en las IPRESS</t>
  </si>
  <si>
    <t>1.3.3.4 Servicio para el Diseño e implementación de procedimientos y controles generales de tecnología de la información requerido por la NTP ISO/IEC 27001:2014 para el RENHICE</t>
  </si>
  <si>
    <t>1.3.3.5 Servicio para la Implementación de la unidad de CiberSeguridad</t>
  </si>
  <si>
    <t>1.3.3.6 Servicio para la ejecución de procesos de Ethical Hacking</t>
  </si>
  <si>
    <t>Actividad 1.4: Fuerte institucionalidad para la sostenibilidad de las TIC</t>
  </si>
  <si>
    <t>Acción 1.4.1: Propuesta de instrumentos para garantizar la sostenibilidad de los servicios TIC</t>
  </si>
  <si>
    <t>1.4.1.1 Servicio de propuesta de instrumentos para garantizar la sostenibilidad de los servicios TIC</t>
  </si>
  <si>
    <t xml:space="preserve">Actividad  1.5: Incorporación de tecnologías innovadoras </t>
  </si>
  <si>
    <t>Acción 1.5.1: Identificación de tecnologías innovadoras</t>
  </si>
  <si>
    <t>1.5.1.1 Identificación de tecnologías innovadoras</t>
  </si>
  <si>
    <t>1.5.1.2 Identificación de iniciativas regionales  (ADICIONAL con parte de 5 millones)</t>
  </si>
  <si>
    <t>Acción 1.5.2: Implementación de tecnologías innovadoras</t>
  </si>
  <si>
    <t>1.5.2.1 Servicio para la implementación de tecnologías para protección de transacciones: BlockChain (piloto)</t>
  </si>
  <si>
    <t>1..5.2.2 Servicio para implmentación de iniciativas regionales/locales (ADICIONAL con parte de 5 millones)</t>
  </si>
  <si>
    <t>Subcomponente 2: Adecuada infraestructura tecnológica y de redes</t>
  </si>
  <si>
    <t>Actividad  2.1: Suficientes capacidades de almacenamiento, procesamiento, seguridad y disponibilidad de datos</t>
  </si>
  <si>
    <t>Acción 2.1.1: Diseño de Infraestructura Tecnológica/ Diseño de Arquitectura Tecnológica</t>
  </si>
  <si>
    <t>2.1.1.1 Elaboración de expediente técnico por los 3 CD</t>
  </si>
  <si>
    <t>2.1.1.2 Estudio Ambiental Semidetallado</t>
  </si>
  <si>
    <t>2.1.1.3 Supervisión de Exp. Técnico</t>
  </si>
  <si>
    <t>2.1.1.4 Centro de Datos de Lima (Obra y Equipo)</t>
  </si>
  <si>
    <t>OBRAS</t>
  </si>
  <si>
    <t>LPI-OBRAS</t>
  </si>
  <si>
    <t>2.1.1.5 Centro de Datos de Trujillo (Obra y Equipo)</t>
  </si>
  <si>
    <t>2.1.1.6 Centro de Datos de Huancavelica (Obra y Equipo)</t>
  </si>
  <si>
    <t>2.1.1.7 Supervisión de Obra y Equipamiento</t>
  </si>
  <si>
    <t xml:space="preserve">2.1.1.8 Plan de Mantenimiento </t>
  </si>
  <si>
    <t>Acción 2.1.2: Implementación de servicio de internet con NUBE 500MB  x 24 meses</t>
  </si>
  <si>
    <t>Acción 2.1.3: Análisis, desarrollo e implementación de herramienta informática para identificar brechas</t>
  </si>
  <si>
    <t>Actividad 2.2: Suficiente conectividad interna y externa de las IPRESS</t>
  </si>
  <si>
    <t>Acción 2.2.1:  Desarrollo de infraestructura de conectividad en las IPRESS</t>
  </si>
  <si>
    <t>2.2.1.1 Implementación de puntos de red en los establecimientos de salud</t>
  </si>
  <si>
    <t>Actividad  2.3: Suficiente equipamiento de TI en el sistema de salud</t>
  </si>
  <si>
    <t>Acción 2.3.1: Equipamiento de TI en los EESS del primer nivel</t>
  </si>
  <si>
    <t>2.3.1.1 Implementación de sistemas off-line para registro de información</t>
  </si>
  <si>
    <t>Actividad  2.4: Adecuados protocolos para la gestión de la infraestructura tecnológica</t>
  </si>
  <si>
    <t>Acción 2.4.1: Desarrollo de protocolos para la gestión de infraestructura tecnológica</t>
  </si>
  <si>
    <t>2.4.1.1 Desarrollo de protocolos para la gestión de infraestructura tecnológica</t>
  </si>
  <si>
    <t>Subcomponente 3: Fortalecimiento de competencias humanas para el registro, gestión y uso de información</t>
  </si>
  <si>
    <t>Actividad  3.1: Conocimientos para la gestión y operación del SI</t>
  </si>
  <si>
    <t>Acción 3.1.1: Desarrollo de competencias para la implementación de los sistemas de información</t>
  </si>
  <si>
    <t>3.1.1.1 Servicio de gestor especializado para coordinar la formulación del Plan Nacional y contenidos temáticos</t>
  </si>
  <si>
    <t>3.1.1.2 Formulación y aprobación del Plan Nacional y Contenidos Temáticos para la Construcción y Fortalecimiento de Competencias Digitales (TIC e interoperabilidad) en Salud</t>
  </si>
  <si>
    <t>3.1.1.3 Servicio de gestor especializado para la implementación de la red de colaboración de desarrollo de competencias digitales en Salud</t>
  </si>
  <si>
    <t>3.1.1.4 Servicio para la Implementación de la Red Académica de Colaboración de Desarrollo de Competencias Digitales en Salud</t>
  </si>
  <si>
    <t xml:space="preserve">3.1.1.5 Servicio de  06 gestores  macroregionales especializados para la articulación con los Comités regionales de Gestión </t>
  </si>
  <si>
    <t>3.1.1.6Servicio para el Empoderamiento y fortalecimiento de los Comités Regionales de Gestión (DIRIS/DIRESAS/GERESAS)</t>
  </si>
  <si>
    <t>3.1.1.7 Servicio para el desarrollo de eventos de fortalecimiento de competencias al personal operativo de las IPRESS</t>
  </si>
  <si>
    <t>Acción 3.1.2: Acompañamiento para la implementación de los sistemas de información en los EESS</t>
  </si>
  <si>
    <t>3.1.2.1 Curso en la implementación de la SIHCE</t>
  </si>
  <si>
    <t>3.1.2.2 Servicio ADICIONAL DE AVANCE EN FORTALECIMEINTO DE COMPETENCIAS vía Convenio OPS (pasantías) y otros eventos (ADICIONAL con parte de 5 millones)</t>
  </si>
  <si>
    <t>Actividad  3.2: Suficientes capacidades para el análisis de información por decisores estratégicos, tácticos y operativos</t>
  </si>
  <si>
    <t>Acción 3.2.1: Desarrollo de eventos de capacitación en el uso de información</t>
  </si>
  <si>
    <t>3.2.1.1 Servicio de 02 gestores especializados para el desarrollo de los cursos MOOC relacionados al uso de la historia clínica electrónica</t>
  </si>
  <si>
    <t>3.2.1.2 Servicio para el desarrollo de cursos MOOC para uso de información</t>
  </si>
  <si>
    <t>3.2.1.3 Servicio para el desarrollo de eventos/talleres de capacitación/Pasantías</t>
  </si>
  <si>
    <t>Acción 3.2.2: Desarrollo de herramientas de gestión de la información</t>
  </si>
  <si>
    <t>3.2.2.1 Desarrollo de herramientas de gestión de la información</t>
  </si>
  <si>
    <t>3.2.2.2 Fortalecimiento de la investigación aplicada a las TIC</t>
  </si>
  <si>
    <t>Actividad  3.3: Apertura al cambio frente al uso más frecuente de los SI</t>
  </si>
  <si>
    <t>Acción 3.3.1: Desarrollo de eventos de sensibilización para la gestión del cambio</t>
  </si>
  <si>
    <t>3.3.1.1 Servicio de especialista temático para elaboración de manuales de gestión del cambio</t>
  </si>
  <si>
    <t>3.3.1.2 Servicio para el desarrollo de manuales para la gestión del cambio</t>
  </si>
  <si>
    <t>3.3.1.3 Servicio para el desarrollo de eventos/talleres de sensibilización para la gestión del cambio</t>
  </si>
  <si>
    <t>3.3.1.4 Servicio para el desarrollo de talleres macro regionales para la gestión del cambio</t>
  </si>
  <si>
    <t>Subcomponente 4: Valoración de la información proveniente de los SI por parte de la población</t>
  </si>
  <si>
    <t>Actividad  4.1: Generación de capacidades para el uso de TIC en salud</t>
  </si>
  <si>
    <t>Acción 4.1.1: Desarrollo de eventos de capacitación virtuales y presenciales en el uso de TIC en salud</t>
  </si>
  <si>
    <t>4.1.1.1 Servicio para el desarrollo de una plan de comunicación para uso TIC en la población</t>
  </si>
  <si>
    <t>4.1.1.2 Servicio para el desarrollo de instrumentos de capacitación B-Learning</t>
  </si>
  <si>
    <t>4.1.1.3 Servicio de 02 gestores temáticos para la coordinación de los eventos de capacitación presencia y remoto de la historia clínica electrónica</t>
  </si>
  <si>
    <t>4.1.1.4 Servicio para el desarrollo de eventos de capacitación</t>
  </si>
  <si>
    <t>Actividad  4.2: Suficiente alineamiento entre la información disponible y las necesidades de los usuarios</t>
  </si>
  <si>
    <t>Acción 4.2.1: Perfeccionamiento de instrumentos de identificación de necesidades de los usuarios</t>
  </si>
  <si>
    <t>4.2.1.1 Servicio para el desarrollo de una plan de comunicación para uso TIC en la población</t>
  </si>
  <si>
    <t>Acción 4.2.2: Promoción del uso de datos abiertos</t>
  </si>
  <si>
    <t>4.2.2.1 Promoción del uso de datos abiertos</t>
  </si>
  <si>
    <t>Subcomponente 5: Cierre del proyecto 3</t>
  </si>
  <si>
    <t>Actividad  5.1: Cierre del proyecto 3</t>
  </si>
  <si>
    <t>C4</t>
  </si>
  <si>
    <t>PI 2430246 Componente 4 Mejoramiento de lso Servicios Médicos de Apoyo en Lima Metropolitana, Distrito de Comas, Provincia de Lima, Deparamento de Lima</t>
  </si>
  <si>
    <t>4.1 Mejoramiento de los Servicios Médicos de Apoyo en Lima Metropolitana, Distrito de Comas, Provincia de Lima, Deparamento de Lima</t>
  </si>
  <si>
    <t>Elaboración del documento Equivalente</t>
  </si>
  <si>
    <t>PCRIS, DGOS/MINSA</t>
  </si>
  <si>
    <t>Aprobación del Documento Equivalente y registro integral del Formato 8 en el INVIERTE.PE</t>
  </si>
  <si>
    <t>Sub Componente 1: Adecuado y eficiente modelo de operación de los servicios médicos de apoyo</t>
  </si>
  <si>
    <t>Informes</t>
  </si>
  <si>
    <t xml:space="preserve">Dado lo novedoso de la obra, existe riesgo de no contar con empresas consultoras en el mercado (principalmente nacional) con profesionales con el expertise requerido </t>
  </si>
  <si>
    <t>Actividad / Acción 1.1 Diseño del modelo de operación de los servicios médicos de apoyo</t>
  </si>
  <si>
    <t>Coordinador del Componente 4</t>
  </si>
  <si>
    <t>Actividad / Acción 1.2 Diseño del sistema de logística para el transporte de unidades de laboratorio y sangre</t>
  </si>
  <si>
    <t>Sub Componente 2: Adecuado y eficiente modelo de prestación de los servicios médicos de apoyo</t>
  </si>
  <si>
    <t>Actividad / Acción 2.1 Diseño de documentos técnicos para la prestación en los laboratorios clínicos</t>
  </si>
  <si>
    <t>Actividad / Acción 2.2 Diseño de documentos técnicos para la prestación de servicios de diagnóstico por imágenes</t>
  </si>
  <si>
    <t>Actividad / Acción 2.3 Diseño de documentos técnicos para la prestación de servicios de atención pre hospitalaria</t>
  </si>
  <si>
    <t>Actividad / Acción 2.4 Diseño de documentos tecnicos para la capacitacion de donantes</t>
  </si>
  <si>
    <t>Sub Componente 4: Suficiente equipamiento de diagnóstico por imágenes en los EESS</t>
  </si>
  <si>
    <t>Actividad / Acción 4.1 Adquisicion de equipamiento para el diagnostico por imágenes en Lima Metropolitana -Tomografos, Resonadores, Mamógrafos y rayos X</t>
  </si>
  <si>
    <t>6 equipos Tomógrafos (contrato 001)</t>
  </si>
  <si>
    <t>Pago de mantenimiento (2do año)</t>
  </si>
  <si>
    <t>35 equipos de Rayos X (contratos 002 - 005)</t>
  </si>
  <si>
    <t>Pago de mantenimiento (1er año)</t>
  </si>
  <si>
    <t>7 equipos Resonador, Mamógrafo y Rayos X (3er proceso)</t>
  </si>
  <si>
    <t>Equipos Médicos</t>
  </si>
  <si>
    <t>Bienes</t>
  </si>
  <si>
    <t>Son 3 mamógrafos, 3 RX y 1 resonador. Las bases se encuentran en el BID para No Objeción.</t>
  </si>
  <si>
    <t>Expediente Técnico (Servicios Médicos de Apoyo)</t>
  </si>
  <si>
    <t>Retraso de AU en las opiniones que se les requieran
El BID se compromete a optimizar los tiempos de la No Objeción en el proceso de contratación</t>
  </si>
  <si>
    <t>Supervisión de Estudios Definitivos</t>
  </si>
  <si>
    <t>Ejecución de Obra (SMA)</t>
  </si>
  <si>
    <t>Obra</t>
  </si>
  <si>
    <t>Obras</t>
  </si>
  <si>
    <t>LPI-Obras</t>
  </si>
  <si>
    <t>C5</t>
  </si>
  <si>
    <t>Componente 5 Gestiónde Productos Farmaceuticos</t>
  </si>
  <si>
    <t>Replanteo del Documento Equivalente</t>
  </si>
  <si>
    <t>Coordinador del Componente 5</t>
  </si>
  <si>
    <t>Aprobación del Documento Equivalente y Registro Intregral del Formato 8 en el INVIERTE.PE</t>
  </si>
  <si>
    <t>UF-UEI-PCRIS</t>
  </si>
  <si>
    <t>PI 2430247 Mejoramiento de la Gestión de Productos Farmacéuticos y Dispositivos Médicos a Nivel Lima Metropolitana y Regiones Priorizadas</t>
  </si>
  <si>
    <t>Subcomponente 1: Adecuado Modelo de Gestión</t>
  </si>
  <si>
    <t>Actividad 1.1. Modelo organizacional articulado con procesos estandarizados</t>
  </si>
  <si>
    <t>Acción 1.1.1. Implementar la gestión por procesos, optimizando la organización y conducción del sistema de suministro de PF y DM</t>
  </si>
  <si>
    <t>1.1.1.1 "Diagnóstico y diseño del modelo de gestión de suministro público de PF y DM"</t>
  </si>
  <si>
    <t>Cuenta con No Objeción Anterior</t>
  </si>
  <si>
    <t>Acción 1.1.2. Fortalecer la rectoría del Minsa para el suministro público de PF y DM a nivel sectorial</t>
  </si>
  <si>
    <t xml:space="preserve"> 1.1.2.1 Elaboración de proyecto normativo para ejercer la rectoría en el sistema de suministro de PF y DM</t>
  </si>
  <si>
    <t>Actividad 1.2. Adecuado sistema de información</t>
  </si>
  <si>
    <t>Acción 1.2.1. Implementar los IEDS en PF y DM</t>
  </si>
  <si>
    <t>1.2.1.1 "Elaboración y validación del catálogo de DM"</t>
  </si>
  <si>
    <t>1.2.1.2 Implementación del catálogo de IEDS de PF</t>
  </si>
  <si>
    <t>1.2.1.3 "Revisión y actualización del catálogo de PF y DM SISMED"</t>
  </si>
  <si>
    <t>Acción 1.2.2. Implementar la interoperabilidad entre los diversos sistemas de información</t>
  </si>
  <si>
    <t>Actividad 1.3. Cantidad y capacidad adecuadas de los recursos humanos</t>
  </si>
  <si>
    <t>Acción 1.3.1. Promover el desarrollo del ciclo de los RRHH</t>
  </si>
  <si>
    <t>1.3.1.1 Elaboración de un plan de gestión de los recursos humanos</t>
  </si>
  <si>
    <t>Actividad 1.4. Adecuado sistema de seguimiento y evaluación</t>
  </si>
  <si>
    <t>Acción 1.4.1. Diseñar e implementar el proceso de seguimiento y evaluación del sistema de suministro de PF y DM</t>
  </si>
  <si>
    <t>Subcomponente 3: Adecuados Procesos de Selección y Programación</t>
  </si>
  <si>
    <t>Actividad 3.1. Adecuada selección de productos farmacéuticos y dispositivos médicos</t>
  </si>
  <si>
    <t>Acción 3.1.1. Mejorar la gestión de la selección de PF y DM</t>
  </si>
  <si>
    <t>3.1.1.1 Desarrollo de modelo del proceso de adopción/incorporación de productos farmacéuticos y dispositivos médicos al MINSA y gobiernos regionales</t>
  </si>
  <si>
    <t>Demora por parte de las áreas usuarias para evaluación de entregables</t>
  </si>
  <si>
    <t xml:space="preserve"> 3.1.1.2 "Diseño y desarrollo de un aplicativo web para la gestión del proceso de selección y su implementación"</t>
  </si>
  <si>
    <t>3.1.1.3 Diseño y desarrollo de un Programa de Capacitación en ETS, con énfasis en evaluación económica</t>
  </si>
  <si>
    <t>3.1.1.5 "Diseño y desarrollo de un programa de capacitación en criterios de selección de medicamentos a los controles farmacoterapéuticos"</t>
  </si>
  <si>
    <t>Personas Capacitadas</t>
  </si>
  <si>
    <t>SERVICIOS DE NO CONSULTORIA</t>
  </si>
  <si>
    <t>SOLICITUD DE COTIZACIÓN</t>
  </si>
  <si>
    <t>Actividad 3.2. Adecuada y oportuna programación de necesidades</t>
  </si>
  <si>
    <t>Acción 3.2.1. Fortalecer las herramientas de predictibilidad de necesidades</t>
  </si>
  <si>
    <t>3.2.1.1 "Diseño de la metodología para la predicitibilidad y proyección de necesidades de PF y DM"</t>
  </si>
  <si>
    <t>Acción 3.2.2. Mejora de las capacidades del recurso humano en la programación de necesidades</t>
  </si>
  <si>
    <t>Acción 3.2.3. Seguimiento y evaluación continuas de la programación</t>
  </si>
  <si>
    <t xml:space="preserve">Actividad 3.3. Adecuada información articulada  </t>
  </si>
  <si>
    <t>Acción 3.3.1. Implementar una herramienta informática que articule la información</t>
  </si>
  <si>
    <t>3.3.1.1 Diseño y desarrollo de la herramienta informática que articule la programación con los otros procesos</t>
  </si>
  <si>
    <t>Herramienta
 Informática</t>
  </si>
  <si>
    <t>Subcomponente 4: Adecuados Procesos de Adquisición</t>
  </si>
  <si>
    <t>Actividad 4.1. Adecuada estandarización de productos en la aplicación de la norma de contratación</t>
  </si>
  <si>
    <t>Acción 4.1.1. Aplicación de una estrategia de compra definida de PF y DM para el sector público</t>
  </si>
  <si>
    <t>4.1.1.1 "Diseño del modelo de gestión de compras públicas - Implementación - Capacitación - Indicadores - Normatividad"</t>
  </si>
  <si>
    <t>Acción 4.1.2. Desarrollo de requerimientos técnicos mínimos</t>
  </si>
  <si>
    <t>4.1.2.1 Consultoría para el desarrollo de especificaciones técnicas estandarizadas de dispositivos médicos - Grupo 1</t>
  </si>
  <si>
    <t>4.1.2.1 Consultoría para el desarrollo de especificaciones técnicas estandarizadas de dispositivos médicos - Grupo 2</t>
  </si>
  <si>
    <t>4.1.2.1 Consultoría para el desarrollo de especificaciones técnicas estandarizadas de dispositivos médicos - Grupo 3</t>
  </si>
  <si>
    <t>4.1.2.1 Consultoría para el desarrollo de especificaciones técnicas estandarizadas de dispositivos médicos - Grupo 4</t>
  </si>
  <si>
    <t>4.1.2.1 Consultoría para el desarrollo de especificaciones técnicas estandarizadas de dispositivos médicos - Grupo 5</t>
  </si>
  <si>
    <t>4.1.2.1 Consultoría para el desarrollo de especificaciones técnicas estandarizadas de dispositivos médicos - Grupo 6</t>
  </si>
  <si>
    <t>4.1.2.1 Consultoría para el desarrollo de especificaciones técnicas estandarizadas de dispositivos médicos - Grupo 7</t>
  </si>
  <si>
    <t>4.1.2.1 Consultoría para el desarrollo de especificaciones técnicas estandarizadas de dispositivos médicos - Grupo 8</t>
  </si>
  <si>
    <t>4.1.2.1 Consultoría para el desarrollo de especificaciones técnicas estandarizadas de dispositivos médicos - Grupo 9</t>
  </si>
  <si>
    <t>4.1.2.1 Consultoría para el desarrollo de especificaciones técnicas estandarizadas de dispositivos médicos - Grupo 10</t>
  </si>
  <si>
    <t>Actividad 4.2. Capacidad técnica suficiente en la aplicación de la norma de contrataciones</t>
  </si>
  <si>
    <t>Acción 4.2.1. Mejora de las capacidades del recurso humano para la adquisición de PF y DM</t>
  </si>
  <si>
    <t>Actividad 4.3. Adecuado diseño y aplicación de la normatividad de contrataciones para PF y DM</t>
  </si>
  <si>
    <t>Acción 4.3.1. Mejora de la norma de contrataciones para PF y DM</t>
  </si>
  <si>
    <t>Acción 4.3.2. Desarrollo de un plan de seguimiento y evaluación de la adquisición de PF y DM</t>
  </si>
  <si>
    <t>Subcomponente 5: Adecuados Procesos de Almacenamiento y Distribución</t>
  </si>
  <si>
    <t>Acción 5.1.1. Diseño y organización de la red de almacenamiento y distribución</t>
  </si>
  <si>
    <t>5.1.1.1 "Diseño de la red de almacenamiento y distribución de PF y DM"</t>
  </si>
  <si>
    <t>Según Oficio 1855-2021-DG-CENARES (Expediente 21-132162-002) de CENARES se requiere contratar un tercero para elaborar los TDRs</t>
  </si>
  <si>
    <t>Acción 5.1.2. Establecer mecanismos regulados para la transferencia de PF y DM</t>
  </si>
  <si>
    <t xml:space="preserve"> 5.1.2.1 Diseño del proceso de transferencias de PF y DM para el intercambio sectorial</t>
  </si>
  <si>
    <t>Persiste la necesidad según Oficio 1855-2021-DG-CENARES (Expediente 21-132162-002) de CENARES. Se requiere contratar un tercero para elaborar los TDRs</t>
  </si>
  <si>
    <t xml:space="preserve">Acción 5.1.3. Mejora de las capacidades del recurso humano para el almacenamiento y distribución </t>
  </si>
  <si>
    <t>5.1.3.1 Diseño de un programa de capacitación en gestión y buenas prácticas de almacenamiento y distribución de PF y DM</t>
  </si>
  <si>
    <t>Acción 5.1.4. Diseño de un plan de seguimiento de BPA y BPDT</t>
  </si>
  <si>
    <t xml:space="preserve"> 5.1.4.1 Diseño del plan de gestión de la calidad para el cumplimiento de las buenas prácticas de almacenamiento y distribución en la Red Nacional de Almacenes a cargo de CENARES</t>
  </si>
  <si>
    <t xml:space="preserve"> 5.1.4.2 Implementación del plan de gestión de la calidad para el cumplimiento de las buenas prácticas de almacenamiento y distribución en la Red Nacional de Almacenes a cargo de CENARES</t>
  </si>
  <si>
    <t>Actividad 5.2. Suficiente infraestructura y equipamiento de calidad para almacenamiento</t>
  </si>
  <si>
    <t>Acción 5.2.1.1 Construcción  del almacén central de Lima Metropolitana y Equipamiento vinculado a Obra</t>
  </si>
  <si>
    <t>Acción 5.2.1.2 Supervisión de la Construcción  del almacén central de Lima Metropolitana y Equipamiento vinculado a Obra</t>
  </si>
  <si>
    <t>Actividad 5.3. Adecuado sistema de trazabilidad y gestión de stock</t>
  </si>
  <si>
    <t>Acción 5.3.1. Implementar un sistema de trazabilidad</t>
  </si>
  <si>
    <t>5.3.1.1 Diseño del sistema de trazabilidad de PF y DM</t>
  </si>
  <si>
    <t xml:space="preserve">Acción 5.3.2. Mejorar la gestión y control de inventarios </t>
  </si>
  <si>
    <t>5.3.2.1 Diseño de procedimientos para la gestión y control de inventarios en las redes de almacenes y servicios de salud</t>
  </si>
  <si>
    <t>Actividad 5.4. Suficiente equipamiento para la distribución</t>
  </si>
  <si>
    <t>Camiones Frigoríficos</t>
  </si>
  <si>
    <t>BIENES</t>
  </si>
  <si>
    <t>LPI</t>
  </si>
  <si>
    <t>No tener disponibilidad de vehículos en el tiempo solicitado por condiciones de mercado actual</t>
  </si>
  <si>
    <t>Subcomponente 6: Adecuado Uso de PF y DM</t>
  </si>
  <si>
    <t>Actividad 6.1. Suficientes documentos técnicos por niveles de atención</t>
  </si>
  <si>
    <t>Acción 6.1.1. Mejora de las prácticas de prescripción</t>
  </si>
  <si>
    <t>6.1.1.1  Diseño y desarrollo de un Programa de Capacitación en Buenas Prácticas de Prescripción, bajo la metodología de GRONINGEN</t>
  </si>
  <si>
    <t>6.1.1.2  Diseño de metodologías y desarrollo de herramientas para la producción de conocimientos sobre los patrones de prescripción y uso de productos farmacéuticos en el país.</t>
  </si>
  <si>
    <t>Acción 6.1.2. Implementación del sistema de dispensación de medicamentos en dosis unitarias (SDMDU)</t>
  </si>
  <si>
    <t>6.1.2.1 Diseño y actualización de la normatividad para la implementación del SDMDU</t>
  </si>
  <si>
    <t>6.1.2.2 Diseño y desarrollo de un Programa de Formación de Capacidades en SDMDU</t>
  </si>
  <si>
    <t xml:space="preserve"> 6.1.2.3 Desarrollo de la norma técnica para mezclas intravenosas</t>
  </si>
  <si>
    <t>Acción 6.1.3. Desarrollo de un plan de seguimiento y evaluación de la prescripción y dispensación de PF y DM</t>
  </si>
  <si>
    <t>6.1.3.1 Diseño de un plan de seguimiento y evaluación de la prescripción y dispensación de PF y DM</t>
  </si>
  <si>
    <t xml:space="preserve"> 6.1.3.2 Implementación del plan de seguimiento y evaluación de la prescripción y dispensación de PF y DM</t>
  </si>
  <si>
    <t xml:space="preserve"> 6.1.3.3 Diseño de la prescripción y dispensación por telemedicina y teleorientación</t>
  </si>
  <si>
    <t xml:space="preserve">Actividad 6.2. Adecuado seguimiento del uso de productos farmacéuticos </t>
  </si>
  <si>
    <t xml:space="preserve">Acción 6.2.1. Realizar seguimiento farmacoterapéutico </t>
  </si>
  <si>
    <t xml:space="preserve"> 6.2.1.3 Diseño y desarrollo de un Programa de Capacitación para el fortalecimiento de los Centros Regionales de farmacovigilancia y tecnovigilancia</t>
  </si>
  <si>
    <t>6.2.1.5 "Desarrollo de modelos de protocolos de farmacovigilancia intensiva para un grupo de productos farmacéuticos críticos"</t>
  </si>
  <si>
    <t>Protocolo</t>
  </si>
  <si>
    <t>6.2.1.6 Aplicación de los protocolos de farmacovigilancia intensiva (aplicación, analisis y publicación de resultados)</t>
  </si>
  <si>
    <t>Elaboración del Expediente Técnico del Almacén Central</t>
  </si>
  <si>
    <t>Expediente Técnico</t>
  </si>
  <si>
    <t>Los plazos  se cumplirían en la medida de que las consultas u observaciones sean atendidas a tiempo por las áreas técnicas y usuarias del MINSA.</t>
  </si>
  <si>
    <t>Supervisión del Expediente Técnico del Almacén Central) (Obra y Equipamiento)</t>
  </si>
  <si>
    <t>PI 2466660 Componente 5 (b): Mejoramiento de la Gestión de Productos Farmacéuticos y Dispositivos Médicos en Regiones Priorizadas</t>
  </si>
  <si>
    <t>Subcomponente 1: Suficiente infraestructura para el servicio de almacenamiento especializado de medicamentos y dispositivos médicos</t>
  </si>
  <si>
    <t xml:space="preserve">Actividad 1.1. Construcción de Almacen </t>
  </si>
  <si>
    <t>Acción 1.1.1. Almacen La Libertad</t>
  </si>
  <si>
    <t>Acción 1.1.2. Almacen Huancavelica</t>
  </si>
  <si>
    <t>Acción 1.1.3. Almacen San Martin</t>
  </si>
  <si>
    <t>Subcomponente 2: Suficiente equipamiento y mobiliario para el almacenamiento especializado de medicamentos y dispositivos médico</t>
  </si>
  <si>
    <t>Actividad 2.1 Adquisicion de equipo</t>
  </si>
  <si>
    <t>ACCIÓN 2.1.1. Equipamiento y mobiliario para almacenes especializados</t>
  </si>
  <si>
    <t>Subcomponente 3: Recursos humanos con conocimientos actualizados en metodologías de almacenamiento de productos en salud</t>
  </si>
  <si>
    <t>Actividad 3.1 Capacitación de Almacén</t>
  </si>
  <si>
    <t>ACCIÓN 3.1.1. Capacitación al personal en técnicas y metodologías de almacenamiento de productos de salud refrigerados y no refrigerados</t>
  </si>
  <si>
    <t>Actividad 3.2 Capacitacion de equipo</t>
  </si>
  <si>
    <t>ACCIÓN 3.1.2. Capacitación al personal en manejo de montacargas eléctricos, estibadoras y otros equipos de movilización de carga</t>
  </si>
  <si>
    <t>Subcomponente 4: Adecuados conocimientos de técnicas de gestión para el manejo de los procesos administrativos</t>
  </si>
  <si>
    <t>Actividad 4.1 Capacitacion de taller</t>
  </si>
  <si>
    <t>ACCIÓN 4.1.1. Capacitación al personal en gestión de procesos administrativos</t>
  </si>
  <si>
    <t>Expediente Técnico de Almacenes Regionales</t>
  </si>
  <si>
    <t>ACCIÓN 4.1.2 Elaboración del Expediente Técnico del Almacén Regional de La Libertad</t>
  </si>
  <si>
    <t xml:space="preserve">ACCIÓN 4.1.3 Elaboración del Expediente Técnico del Almacén Regional de San Martín </t>
  </si>
  <si>
    <t>ACCIÓN 4.1.4 Elaboración del Expediente Técnico del Almacén Regional de Huancavelica</t>
  </si>
  <si>
    <t>Supervisión</t>
  </si>
  <si>
    <t>Supervisión de Expediente Técnico de Almacenes Regionales</t>
  </si>
  <si>
    <t>ACCIÓN 4.1.5 Supervisión del Expediente Técnico del Almacén Regional de La Libertad</t>
  </si>
  <si>
    <t xml:space="preserve">ACCIÓN 4.1.6 Supervisión del Expediente Técnico del Almacén Regional de San Martín </t>
  </si>
  <si>
    <t>ACCIÓN 4.1.7 Supervisión del Expediente Técnico del Almacén Regional de Huancavelica</t>
  </si>
  <si>
    <t>Supervisión de las Obras de los Almacenes Regionales</t>
  </si>
  <si>
    <t>ACCIÓN 4.1.8 Supervisión del la obra del Almacén Regional de La Libertad</t>
  </si>
  <si>
    <t xml:space="preserve">ACCIÓN 4.1.9 Supervisión de la obra del Almacén Regional de San Martín </t>
  </si>
  <si>
    <t>ACCIÓN 4.1.10 Supervisión de la obra del Almacén Regional de Huancavelica</t>
  </si>
  <si>
    <t>Liquidación</t>
  </si>
  <si>
    <t>GESTION DEL PROGRAMA</t>
  </si>
  <si>
    <t>Las actividades y acciones propuestas, cuentan con consistencia?
(si) (no)</t>
  </si>
  <si>
    <t xml:space="preserve">Sub Componente 1 Infraestructura </t>
  </si>
  <si>
    <t>Actividad 1.5 Supervisión de Obra y Equipamiento</t>
  </si>
  <si>
    <t>1.5.1  Supervisión del Plan de Contigencia</t>
  </si>
  <si>
    <t>1.5.2  Supervisión del Equipamiento</t>
  </si>
  <si>
    <t>1.1 RIS Ate- Departamento de Lima (01 EE.SS.) PI 2466824</t>
  </si>
  <si>
    <t>Actividad 1.1.1 Elaboracion de TDR</t>
  </si>
  <si>
    <t>Actividad 1.1.2 Desatrrollo del expediente Técnico de Obra y Equipamiento</t>
  </si>
  <si>
    <t>1.1.2.1 ET de Obra y Equipamiento</t>
  </si>
  <si>
    <t>1.1.2.2 ET de Plan de Contingencia</t>
  </si>
  <si>
    <t>1.1.2.3 ET de Equipamiento</t>
  </si>
  <si>
    <t>1.1.2.4 ET de Cableado Estructurado y TICS</t>
  </si>
  <si>
    <t>1.1.2.5 ET de Instalaciones Eléctricas</t>
  </si>
  <si>
    <t>Actividad 1.1.3 Supervisión del Desarrollo del Expediente Técnico de Obra y equipamiento</t>
  </si>
  <si>
    <t>1.1.3.1 Supervisión de ET de Obra y Equipamiento</t>
  </si>
  <si>
    <t>1.1.3.2 Supervisión de ET de Plan de Contingencia</t>
  </si>
  <si>
    <t>1.1.3.3 Supervisión de ET de Equipamiento</t>
  </si>
  <si>
    <t>1.1.3.4 Supervisión de ET de Cableado Estructurado y TICS</t>
  </si>
  <si>
    <t>1.1.3.5 Supervisión de ET de Instalaciones Eléctricas</t>
  </si>
  <si>
    <t>1.1.4.1  Ejecución del Plan de Contigencia</t>
  </si>
  <si>
    <t xml:space="preserve"> Actividad 1.1.4 Ejecución de Obra y Equipamiento</t>
  </si>
  <si>
    <t>Actividad 1.2.1 Elaboracion de TDR</t>
  </si>
  <si>
    <t>Actividad 1.2.2 Desatrrollo del expediente Técnico de Obra y Equipamiento</t>
  </si>
  <si>
    <t>1.2.2.1 ET de Obra y Equipamiento</t>
  </si>
  <si>
    <t>1.2.2.2 ET de Plan de Contingencia</t>
  </si>
  <si>
    <t>1.2.2.3 ET de Equipamiento</t>
  </si>
  <si>
    <t>1.2.2.4 ET de Cableado Estructurado y TICS</t>
  </si>
  <si>
    <t>1.2.2.5 ET de Instalaciones Eléctricas</t>
  </si>
  <si>
    <t>1.2.3.1 Supervisión de ET de Obra y Equipamiento</t>
  </si>
  <si>
    <t>1.2.3.2 Supervisión de ET de Plan de Contingencia</t>
  </si>
  <si>
    <t>1.2.3.3 Supervisión de ET de Equipamiento</t>
  </si>
  <si>
    <t>1.2.3.4 Supervisión de ET de Cableado Estructurado y TICS</t>
  </si>
  <si>
    <t>1.2.3.5 Supervisión de ET de Instalaciones Eléctricas</t>
  </si>
  <si>
    <t xml:space="preserve"> Actividad 1.2.3 Supervisión del Desarrollo del Expediente Técnico de Obra y equipamiento</t>
  </si>
  <si>
    <t xml:space="preserve"> Actividad 1.2.4 Ejecución de Obra y Equipamiento</t>
  </si>
  <si>
    <t>1.2.4.1  Ejecución del Plan de Contigencia</t>
  </si>
  <si>
    <t xml:space="preserve"> Actividad 1.2.5 Supervisión de Obra y Equipamiento</t>
  </si>
  <si>
    <t>1.2.5.1  Supervisión del Plan de Contigencia</t>
  </si>
  <si>
    <t>1.2.5.2  Supervisión del Equipamiento</t>
  </si>
  <si>
    <t>1.2 RIS Comas  - Departamento de Lima (01 EE.SS.) PI 2466074</t>
  </si>
  <si>
    <t>1.3 RIS Puente Piedra - Departamento de Lima (01 EE.SS.) PI 2466086</t>
  </si>
  <si>
    <t>Actividad 1.3.1 Elaboracion de TDR</t>
  </si>
  <si>
    <t>Actividad 1.3.2 Desatrrollo del expediente Técnico de Obra y Equipamiento</t>
  </si>
  <si>
    <t>Actividad 1.3.3 Supervisión del Desarrollo del Expediente Técnico de Obra y equipamiento</t>
  </si>
  <si>
    <t>Actividad 1.3.4 Ejecución de Obra y Equipamiento</t>
  </si>
  <si>
    <t>Actividad 1.3.5 Supervisión de Obra y Equipamiento</t>
  </si>
  <si>
    <t>1.3.2.1 ET de Obra y Equipamiento</t>
  </si>
  <si>
    <t>1.3.2.2 ET de Plan de Contingencia</t>
  </si>
  <si>
    <t>1.3.2.3 ET de Equipamiento</t>
  </si>
  <si>
    <t>1.3.2.4 ET de Cableado Estructurado y TICS</t>
  </si>
  <si>
    <t>1.3.2.5 ET de Instalaciones Eléctricas</t>
  </si>
  <si>
    <t>1.3.3.1 Supervisión de ET de Obra y Equipamiento</t>
  </si>
  <si>
    <t>1.3.3.2 Supervisión de ET de Plan de Contingencia</t>
  </si>
  <si>
    <t>1.3.3.3 Supervisión de ET de Equipamiento</t>
  </si>
  <si>
    <t>1.3.3.4 Supervisión de ET de Cableado Estructurado y TICS</t>
  </si>
  <si>
    <t>1.3.3.5 Supervisión de ET de Instalaciones Eléctricas</t>
  </si>
  <si>
    <t>1.3.4.1 Ejecución del Plan de Contigencia</t>
  </si>
  <si>
    <t>1.3.5.1 Supervisión del Plan de Contigencia</t>
  </si>
  <si>
    <t>1.3.5.2 Supervisión del Equipamiento</t>
  </si>
  <si>
    <t>1.4 RIS San Juan de Lurigancho - Departamento de Lima (01 EE.SS.) PI 2466354</t>
  </si>
  <si>
    <t>Actividad 1.4.1 Elaboracion de TDR</t>
  </si>
  <si>
    <t>Actividad 1.4.2 Desatrrollo del expediente Técnico de Obra y Equipamiento</t>
  </si>
  <si>
    <t>Actividad 1.4.3 Supervisión del Desarrollo del Expediente Técnico de Obra y equipamiento</t>
  </si>
  <si>
    <t>1.4.2.1 ET de Obra y Equipamiento</t>
  </si>
  <si>
    <t>1.4.2.2 ET de Plan de Contingencia</t>
  </si>
  <si>
    <t>1.4.2.3 ET de Equipamiento</t>
  </si>
  <si>
    <t>1.4.2.4 ET de Cableado Estructurado y TICS</t>
  </si>
  <si>
    <t>1.4.2.5 ET de Instalaciones Eléctricas</t>
  </si>
  <si>
    <t>1.4.3.1 Supervisión de ET de Obra y Equipamiento</t>
  </si>
  <si>
    <t>1.4.3.2 Supervisión de ET de Plan de Contingencia</t>
  </si>
  <si>
    <t>1.4.3.3 Supervisión de ET de Equipamiento</t>
  </si>
  <si>
    <t>1.4.3.4 Supervisión de ET de Cableado Estructurado y TICS</t>
  </si>
  <si>
    <t>1.4.3.5 Supervisión de ET de Instalaciones Eléctricas</t>
  </si>
  <si>
    <t>Actividad 1.4.4 Ejecución de Obra y Equipamiento</t>
  </si>
  <si>
    <t>1.4.4.1  Ejecución del Plan de Contigencia</t>
  </si>
  <si>
    <t>Actividad 1.4.5 Supervisión de Obra y Equipamiento</t>
  </si>
  <si>
    <t>1.4.5.1  Supervisión del Plan de Contigencia</t>
  </si>
  <si>
    <t>1.4.5.2  Supervisión del Equipamiento</t>
  </si>
  <si>
    <t>1.5 RIS Villa el Salvador - Departamento de Lima (02 EE.SS.) PI 2466581</t>
  </si>
  <si>
    <t>Actividad 1.5.1 Elaboracion de TDR</t>
  </si>
  <si>
    <t>Actividad 1.5.2 Desatrrollo del expediente Técnico de Obra y Equipamiento</t>
  </si>
  <si>
    <t>1.5.2.1 ET de Obra y Equipamiento</t>
  </si>
  <si>
    <t>1.5.2.2 ET de Plan de Contingencia</t>
  </si>
  <si>
    <t>1.5.2.3 ET de Equipamiento</t>
  </si>
  <si>
    <t>1.5.2.4 ET de Cableado Estructurado y TICS</t>
  </si>
  <si>
    <t>1.5.2.5 ET de Instalaciones Eléctricas</t>
  </si>
  <si>
    <t>1.5.3.1 Supervisión de ET de Obra y Equipamiento</t>
  </si>
  <si>
    <t>Actividad 1.5.3 Supervisión del Desarrollo del Expediente Técnico de Obra y equipamiento</t>
  </si>
  <si>
    <t>1.5.3.2 Supervisión de ET de Plan de Contingencia</t>
  </si>
  <si>
    <t>1.5.3.3 Supervisión de ET de Equipamiento</t>
  </si>
  <si>
    <t>1.5.3.4 Supervisión de ET de Cableado Estructurado y TICS</t>
  </si>
  <si>
    <t>1.5.3.5 Supervisión de ET de Instalaciones Eléctricas</t>
  </si>
  <si>
    <t>Actividad 1.5.4 Ejecución de Obra y Equipamiento</t>
  </si>
  <si>
    <t>Actividad 1.5.5 Supervisión de Obra y Equipamiento</t>
  </si>
  <si>
    <t>1.5.4.1  Ejecución del Plan de Contigencia</t>
  </si>
  <si>
    <t>1.5.5.1  Supervisión del Plan de Contigencia</t>
  </si>
  <si>
    <t>1.5.5.2  Supervisión del Equipamiento</t>
  </si>
  <si>
    <t>1.6 RIS Trujillo - Departamento de La Libertad (02 EE.SS.) PI 2466669</t>
  </si>
  <si>
    <t>Actividad 1.6.1 Elaboracion de TDR</t>
  </si>
  <si>
    <t>Actividad 1.6.2 Desatrrollo del expediente Técnico de Obra y Equipamiento</t>
  </si>
  <si>
    <t>Actividad 1.6.3 Supervisión del Desarrollo del Expediente Técnico de Obra y equipamiento</t>
  </si>
  <si>
    <t>Actividad 1.6.4 Ejecución de Obra y Equipamiento</t>
  </si>
  <si>
    <t>Actividad 1.6.5 Supervisión de Obra y Equipamiento</t>
  </si>
  <si>
    <t>1.6.2.1 ET de Obra y Equipamiento</t>
  </si>
  <si>
    <t>1.6.2.3 ET de Equipamiento</t>
  </si>
  <si>
    <t>1.6.2.4 ET de Cableado Estructurado y TICS</t>
  </si>
  <si>
    <t>1.6.2.5 ET de Instalaciones Eléctricas</t>
  </si>
  <si>
    <t>1.6.3.1 Supervisión de ET de Obra y Equipamiento</t>
  </si>
  <si>
    <t>1.6.3.2 Supervisión de ET de Equipamiento</t>
  </si>
  <si>
    <t>1.6.3.3 Supervisión de ET de Cableado Estructurado y TICS</t>
  </si>
  <si>
    <t>1.6.3.4 Supervisión de ET de Instalaciones Eléctricas</t>
  </si>
  <si>
    <t>1.6.4.1  Ejecución del Plan de Contigencia</t>
  </si>
  <si>
    <t>1.6.5.1  Supervisión del Plan de Contigencia</t>
  </si>
  <si>
    <t>1.6.5.2  Supervisión del Equipamiento</t>
  </si>
  <si>
    <t>Sub Componente 2 Equipamiento</t>
  </si>
  <si>
    <t>2.1 RIS Ate- Departamento de Lima  (08 EE.SS.) PI 2466824</t>
  </si>
  <si>
    <t>Actividad 2.1.1 Elaboración de especificaciones técnicas de equipamiento biomédico</t>
  </si>
  <si>
    <t>Actividad 2.1.2 Ejecución de equipamiento</t>
  </si>
  <si>
    <t>Actividad 2.1.3 Supervisión de ejecución de equipamiento TICS</t>
  </si>
  <si>
    <t>Actividad 2.1.4 Ejecución de equipamiento TICS y mejoramiento de instalaciones eléctricas</t>
  </si>
  <si>
    <t>2.1.2.1 Adquisición de Equipamiento Complementario I - Etapa 1</t>
  </si>
  <si>
    <t>2.1.2.2 Adquisición de Mobiliario Clínico y Administrativo - Etapa 1</t>
  </si>
  <si>
    <t>2.1.2.3 Adquisición de equipamiento Biomédico y Complementario - Etapa 1</t>
  </si>
  <si>
    <t>2.1.2.4 Adquisición de equipamiento Biomédico y Complementario Etapa 2</t>
  </si>
  <si>
    <t>2.1.2.5 Adquisición de Ambulancias</t>
  </si>
  <si>
    <t>2.1.2.6 Adquisición de Equipamiento Biomedico e Instrumental Quirúrgico - Etapa 2</t>
  </si>
  <si>
    <t>2.1.2.7 Adquisición de Mobiliario Clínico y Administrativo - Etapa 2</t>
  </si>
  <si>
    <t>2.1.4.1 Ejecución de equipamiento TICS</t>
  </si>
  <si>
    <t>2.1.4.2 Mejoramiento de instalaciones eléctricas y cableado estructurado</t>
  </si>
  <si>
    <t>2.2 RIS Comas  - Departamento de Lima (01 EE.SS.) PI 2466074</t>
  </si>
  <si>
    <t>Actividad 2.1.4 Ejecución de equipamiento TICS</t>
  </si>
  <si>
    <t>2.3 RIS Puente Piedra - Departamento de Lima (01 EE.SS.) PI 2466086</t>
  </si>
  <si>
    <t>Actividad 2.3.1 Elaboración de especificaciones técnicas de equipamiento biomédico</t>
  </si>
  <si>
    <t>Actividad 2.3.2 Ejecución de equipamiento</t>
  </si>
  <si>
    <t>2.3.2.1 Adquisición de Equipamiento Complementario I - Etapa 1</t>
  </si>
  <si>
    <t>2.3.2.3 Adquisición de equipamiento Biomédico y Complementario - Etapa 1</t>
  </si>
  <si>
    <t>2.3.2.2 Adquisición de Mobiliario Clínico y Administrativo - Etapa 1</t>
  </si>
  <si>
    <t>2.3.2.4 Adquisición de equipamiento Biomédico y Complementario Etapa 2</t>
  </si>
  <si>
    <t>2.3.2.5 Adquisición de Ambulancias</t>
  </si>
  <si>
    <t>2.3.2.6 Adquisición de Equipamiento Biomedico e Instrumental Quirúrgico - Etapa 2</t>
  </si>
  <si>
    <t>2.3.2.7 Adquisición de Mobiliario Clínico y Administrativo - Etapa 2</t>
  </si>
  <si>
    <t>Actividad 2.3.4 Ejecución de equipamiento TICS</t>
  </si>
  <si>
    <t>Actividad 2.3.3 Supervisión de ejecución de equipamiento TICS</t>
  </si>
  <si>
    <t>Actividad 2.4.1 Elaboración de especificaciones técnicas de equipamiento biomédico</t>
  </si>
  <si>
    <t>Actividad 2.4.2 Ejecución de equipamiento</t>
  </si>
  <si>
    <t>2.4.2.1 Adquisición de Equipamiento Complementario I - Etapa 1</t>
  </si>
  <si>
    <t>2.4.2.2 Adquisición de Mobiliario Clínico y Administrativo - Etapa 1</t>
  </si>
  <si>
    <t>2.4.2.3 Adquisición de equipamiento Biomédico y Complementario - Etapa 1</t>
  </si>
  <si>
    <t>2.4.2.4 Adquisición de equipamiento Biomédico y Complementario Etapa 2</t>
  </si>
  <si>
    <t>2.4.2.5 Adquisición de Ambulancias</t>
  </si>
  <si>
    <t>2.4.2.6 Adquisición de Equipamiento Biomedico e Instrumental Quirúrgico - Etapa 2</t>
  </si>
  <si>
    <t>2.4.2.7 Adquisición de Mobiliario Clínico y Administrativo - Etapa 2</t>
  </si>
  <si>
    <t>Actividad 2.4.3 Supervisión de ejecución de equipamiento TICS</t>
  </si>
  <si>
    <t>Actividad 2.4.4 Ejecución de equipamiento TICS</t>
  </si>
  <si>
    <t>2.4.4.1 Ejecución de equipamiento TICS</t>
  </si>
  <si>
    <t>2.4.4.2 Mejoramiento de instalaciones eléctricas y cableado estructurado</t>
  </si>
  <si>
    <t>Actividad 2.5.1 Elaboración de especificaciones técnicas de equipamiento biomédico</t>
  </si>
  <si>
    <t>Actividad 2.5.2 Ejecución de equipamiento</t>
  </si>
  <si>
    <t>2.5 RIS Villa el Salvador - Departamento de Lima (02 EE.SS.) PI 2466581</t>
  </si>
  <si>
    <t>Actividad 2.5.3 Supervisión de ejecución de equipamiento TICS</t>
  </si>
  <si>
    <t>Actividad 2.5.4 Ejecución de equipamiento TICS</t>
  </si>
  <si>
    <t>2.5.4.1 Ejecución de equipamiento TICS</t>
  </si>
  <si>
    <t>2.5.4.2 Mejoramiento de instalaciones eléctricas y cableado estructurado</t>
  </si>
  <si>
    <t>2.5.2.1 Adquisición de Equipamiento Complementario I - Etapa 1</t>
  </si>
  <si>
    <t>2.5.2.2 Adquisición de Mobiliario Clínico y Administrativo - Etapa 1</t>
  </si>
  <si>
    <t>2.5.2.3 Adquisición de equipamiento Biomédico y Complementario - Etapa 1</t>
  </si>
  <si>
    <t>2.5.2.4 Adquisición de equipamiento Biomédico y Complementario Etapa 2</t>
  </si>
  <si>
    <t>2.5.2.5 Adquisición de Ambulancias</t>
  </si>
  <si>
    <t>2.5.2.6 Adquisición de Equipamiento Biomedico e Instrumental Quirúrgico - Etapa 2</t>
  </si>
  <si>
    <t>2.5.2.7 Adquisición de Mobiliario Clínico y Administrativo - Etapa 2</t>
  </si>
  <si>
    <t>2.6 RIS Trujillo - Departamento de La Libertad (02 EE.SS.) PI 2466669</t>
  </si>
  <si>
    <t>Actividad 2.6.1 Elaboración de especificaciones técnicas de equipamiento biomédico</t>
  </si>
  <si>
    <t>Actividad 2.6.2 Ejecución de equipamiento</t>
  </si>
  <si>
    <t>2.6.2.1 Adquisición de Equipamiento Complementario I - Etapa 1</t>
  </si>
  <si>
    <t>2.6.2.2 Adquisición de Mobiliario Clínico y Administrativo - Etapa 1</t>
  </si>
  <si>
    <t>2.6.2.3 Adquisición de equipamiento Biomédico y Complementario - Etapa 1</t>
  </si>
  <si>
    <t>2.6.2.4 Adquisición de equipamiento Biomédico y Complementario Etapa 2</t>
  </si>
  <si>
    <t>2.6.2.5 Adquisición de Ambulancias</t>
  </si>
  <si>
    <t>2.6.2.6 Adquisición de Equipamiento Biomedico e Instrumental Quirúrgico - Etapa 2</t>
  </si>
  <si>
    <t>2.6.2.7 Adquisición de Mobiliario Clínico y Administrativo - Etapa 2</t>
  </si>
  <si>
    <t xml:space="preserve">Actividad 2.6.3 Supervisión de ejecución de equipamiento </t>
  </si>
  <si>
    <t>2.6.4.1 Ejecución de equipamiento TICS</t>
  </si>
  <si>
    <t>2.6.4.2 Mejoramiento de instalaciones eléctricas y cableado estructurado</t>
  </si>
  <si>
    <t>Actividad 2.6.4 Ejecución de equipamiento TICS</t>
  </si>
  <si>
    <t xml:space="preserve">PI 2430242 Componente 3: Mejoramiento y Ampliación del Sistema Único de Información de Salud </t>
  </si>
  <si>
    <t>Acción 5.2.1.3. Desarrollo, ejecución y supervisión de plan de capacitación</t>
  </si>
  <si>
    <t>Acción 5.2.1.4. Elaboración y difusión de plan de mantenimiento</t>
  </si>
  <si>
    <t>Acción 5.4.1 Adecuado y suficiente equipamiento (Adquisición de Vehículos)</t>
  </si>
  <si>
    <t xml:space="preserve">1.5.1 Diseño del modelo de equipamiento y conectividad integrada del sector salud en el modelo de RIS, considerando la variedad geoespacial y cultural del territorio </t>
  </si>
  <si>
    <t>1.5.2 Cambios normativos para el modelo de equipamiento y conectividad integrada del sector salud en el modelo de RIS, considerando la variedad geoespacial y cultural del territorio.</t>
  </si>
  <si>
    <t xml:space="preserve">2.1.1 Realizar el estudio de oferta y demanda Macrorregiones/Mancomunidad sanitaria para asegurar la continuidad de los cuidados integrales de la salud de la RIS  (Realizar el estudio de línea de base de las RIS priorizadas para asegurar la continuidad del cuidado integral de salud) </t>
  </si>
  <si>
    <t xml:space="preserve">2.2.1 Realizar el estudio de carga de enfermedad y proyección de demanda de prestaciones de salud por distritos en ámbitos de las RIS
(Elaborar los estudios de Análisis de la Situación de Salud (ASIS) en las RIS priorizadas) </t>
  </si>
  <si>
    <t>5.1.1 Propuesta de cambios normativos para la implementación del nuevo modelo de financiamiento y mecanismos de pago de las RIS *</t>
  </si>
  <si>
    <t>5.2.3 Diseño del modelo de financiamiento y gestión económico-financiera para las RIS*</t>
  </si>
  <si>
    <t>5.3.1 Propuesta para la Implementación del modelo de financiamiento de las RIS en las regiones sanitarias (incluye Lima Metropolitana) que incluya el desarrollo de pilotos*</t>
  </si>
  <si>
    <t>2.4 RIS San Juan de Lurigancho - Departamento de Lima (01 EE.SS.) PI 2466354</t>
  </si>
  <si>
    <t>m2</t>
  </si>
  <si>
    <t>Und</t>
  </si>
  <si>
    <t>Gbl</t>
  </si>
  <si>
    <t>2.2.3.1 Ejecución de equipamiento TICS</t>
  </si>
  <si>
    <t>2.2.3.2 Mejoramiento de instalaciones eléctricas y cableado estructurado</t>
  </si>
  <si>
    <t xml:space="preserve">documentos </t>
  </si>
  <si>
    <t>sistemas de información</t>
  </si>
  <si>
    <t>Centro Datos</t>
  </si>
  <si>
    <t>Software</t>
  </si>
  <si>
    <t>Equipamiento</t>
  </si>
  <si>
    <t>documentos</t>
  </si>
  <si>
    <t>capacitaciones</t>
  </si>
  <si>
    <t>Actividad 6.3 Adecuada estandarización de procedimientos de operación en las farmacias de los EESS</t>
  </si>
  <si>
    <t>Acción 6.3.1. Implementación de las BPOF</t>
  </si>
  <si>
    <t>Acción 6.3.2. Seguimiento y evaluación de las BPOF</t>
  </si>
  <si>
    <t>6.3.2.2 Diseño y desarrollo de un Programa de Capacitación para la implementación y difusión del sistema de seguimiento de las BPOF</t>
  </si>
  <si>
    <t>N/A</t>
  </si>
  <si>
    <t>RESUMEN POA GENERAL PCRIS 2022
(En Soles)</t>
  </si>
  <si>
    <t>Componentes</t>
  </si>
  <si>
    <t>Contrapartida
 Local</t>
  </si>
  <si>
    <t>Componente 1</t>
  </si>
  <si>
    <t>Componente 2</t>
  </si>
  <si>
    <t>Componente 3</t>
  </si>
  <si>
    <t>Componente 4</t>
  </si>
  <si>
    <t>Componente 5</t>
  </si>
  <si>
    <t>Gestión</t>
  </si>
  <si>
    <t>Total</t>
  </si>
  <si>
    <t>RESUMEN POA GENERAL PCRIS 2022
(En Dolares)</t>
  </si>
  <si>
    <t>TC</t>
  </si>
  <si>
    <t>POA vs PIM PCRIS 2022
(En Soles)</t>
  </si>
  <si>
    <t>Proyecto</t>
  </si>
  <si>
    <t>2416127: CREACION DE REDES INTEGRADAS DE SALUD</t>
  </si>
  <si>
    <t>2430241: MEJORAMIENTO DEL MODELO DE GESTION, ORGANIZACION Y PRESTACION DE LOS SERVICIOS DE SALUD EN LAS REDES INTEGRADAS DE SALUD EN LIMA METROPOLITANA Y REGIONES PRIORIZADAS DISTRITO DE - TODOS - - PROVINCIA DE - TODOS - - DEPARTAMENTO DE -MUL.DEP-</t>
  </si>
  <si>
    <t>2430247: MEJORAMIENTO DE LA GESTION DE PRODUCTOS FARMACEUTICOS Y DISPOSITIVOS MEDICOS A NIVEL DE LIMA METROPOLITANA - DISTRITO DE COMAS - PROVINCIA DE LIMA - DEPARTAMENTO DE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</si>
  <si>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</si>
  <si>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2430242: MEJORAMIENTO Y AMPLIACION DEL SISTEMA UNICO DE INFORMACION EN SALUD</t>
  </si>
  <si>
    <t>2430246: MEJORAMIENTO DE LOS SERVICIOS MEDICOS DE APOYO EN LIMA METROPOLITANA,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</si>
  <si>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</si>
  <si>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</si>
  <si>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</si>
  <si>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</si>
  <si>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</si>
  <si>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</si>
  <si>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PIM</t>
  </si>
  <si>
    <t>ROOC</t>
  </si>
  <si>
    <t>TOTAL BANCOS</t>
  </si>
  <si>
    <t>POA/PIM - RO</t>
  </si>
  <si>
    <t>POA/PIM - ROOC</t>
  </si>
  <si>
    <t>POA 2022</t>
  </si>
  <si>
    <t>POA vs PIM</t>
  </si>
  <si>
    <t>Enero</t>
  </si>
  <si>
    <t>Febrero</t>
  </si>
  <si>
    <t>Marzo</t>
  </si>
  <si>
    <t>Abril</t>
  </si>
  <si>
    <t>Mayo</t>
  </si>
  <si>
    <t>Junio</t>
  </si>
  <si>
    <t>Julio</t>
  </si>
  <si>
    <t>Agosto</t>
  </si>
  <si>
    <t>Setiembre</t>
  </si>
  <si>
    <t>Octubre</t>
  </si>
  <si>
    <t>Noviembre</t>
  </si>
  <si>
    <t>Diciembre</t>
  </si>
  <si>
    <t>PAGOS - ROOC</t>
  </si>
  <si>
    <t>PAGOS - RO</t>
  </si>
  <si>
    <t>PAGOS - TOTAL</t>
  </si>
  <si>
    <t>Bancos</t>
  </si>
  <si>
    <t>Contrapartida</t>
  </si>
  <si>
    <t>FF</t>
  </si>
  <si>
    <t xml:space="preserve"> Actividad / Acción 1.1 Asistencia técnica para el diseño o adopción de las guías de práctica clínica para las Redes Integradas de Salud</t>
  </si>
  <si>
    <t>SI</t>
  </si>
  <si>
    <t>Sub Componente 3: Oferta fisica de servicios medicos de apoyo eficiente, integrada y con enfoque de red</t>
  </si>
  <si>
    <t>Accion 3.1 Construcción de infraestructura centralizada para los servicios médicos de apoyo</t>
  </si>
  <si>
    <t>Accion 3.2 Adecuaciones ambientales</t>
  </si>
  <si>
    <t>Accion 3.3 Adquisición de equipamiento para los servicios médicos de apoyo centralizados</t>
  </si>
  <si>
    <t>Sub Componente 5: Suficientes recursos humanos especializados para la prestacion de servicios medicos de apoyo</t>
  </si>
  <si>
    <t>Accion 5.1 Capacitación para recursos humanos en procesamiento a escala de muestras de laboratorio</t>
  </si>
  <si>
    <t>Accion 5.2 Capacitación para recursos humanos en procesamiento a escala de muestras de sangre</t>
  </si>
  <si>
    <t>Accion 5.3 Capacitación para recursos humanos en la
lectura de imágenes especializadas en la
centra</t>
  </si>
  <si>
    <t xml:space="preserve">Accion 5.4 Capacitación para recursos humanos en la central de atención pre hospitalaria de despacho de ambulancias
</t>
  </si>
  <si>
    <t>Accion 5.5 Capacitación para recursos humanos para la atención pre hospitalaria en ambulancias</t>
  </si>
  <si>
    <t>Accion 6.1 Diseño de estándares para tercerización de servicios de ambulancias equipadas para la atención prehospitalaria</t>
  </si>
  <si>
    <t>Sub Componente 6: Suficientes unidades móviles 
adecuadamente equipadas para la  atención pre hospitalaria</t>
  </si>
  <si>
    <t>Accion 7.1 Adquisición de equipamiento para la trazabilidad</t>
  </si>
  <si>
    <t>Sub Componente 7: Adecuada trazabilidad de las 
unidades de sangre y muestras de laboratorio</t>
  </si>
  <si>
    <t>Accion 8.1 Campañas de sensibilización sobre el uso adecuado de la atención pre hospitalaria</t>
  </si>
  <si>
    <t>Sub Componente 8: Población con adecuado 
conocimiento sobre la atención de urgencias y emergencias</t>
  </si>
  <si>
    <t>Accion 9.1 Diseño de estrategia de captación de donantes recurrentes</t>
  </si>
  <si>
    <t>Accion 9.2 Campañas de sensibilización para la donación voluntaria</t>
  </si>
  <si>
    <t>Accion 9.3 Diseño de estándares para tercerización de unidades móviles de captación de donantes</t>
  </si>
  <si>
    <t xml:space="preserve">Sub Componente 9: Población con adecuado 
conocimiento sobre los beneficios de la donación voluntaria de sangre
</t>
  </si>
  <si>
    <t>Accion 10.1 Implementación de sistema de consulta de disponibilidad de servicios médicos de apoyo en lima metropolitana</t>
  </si>
  <si>
    <t>Accion 11.1 Diseño de estrategia de sensibilización
sobre el nuevo modelo centralizado para los
actores del sistema</t>
  </si>
  <si>
    <t>Accion 11.2 Talleres para sensibilización sobre la
implementación del nuevo modelo centralizado</t>
  </si>
  <si>
    <t xml:space="preserve">Sub Componente 10: : Población con adecuado 
conocimiento sobre la oferta de servicios médicos de apoyo
</t>
  </si>
  <si>
    <t xml:space="preserve">Sub Componente 11: Gestion del cambio
</t>
  </si>
  <si>
    <t>Actividad 5.1. Adecuada gestión en la red de almacenamiento y distribución</t>
  </si>
  <si>
    <t>NO</t>
  </si>
  <si>
    <t>1.2.1 Diseñar y proponer la implementación de vías de cuidado integral de salud en las RIS: Paquete 1 (Materno Neonatal, Cirugía de baja complejidad (cirugía de día), Diabetes Mellitus, Hipertensión Arterial, Salud Mental)</t>
  </si>
  <si>
    <t>1.2.2 Diseñar y proponer la implementación de vías de cuidado integral de salud en las RIS: Paquete 2 (Rehabilitación, Enfermedades oncológicas, Trastornos nutricionales)</t>
  </si>
  <si>
    <t>1.3.1 Diseñar la organización, operación y control de la gestión de los SMA en el PNA de salud para la RIS</t>
  </si>
  <si>
    <t xml:space="preserve">1.4.3 Propuesta de documento técnico que defina y estandarice el sistema de hemovigilancia en las RIS </t>
  </si>
  <si>
    <t>3.5.1 Desarrollo de competencias en gestión clínica al personal de la RIS</t>
  </si>
  <si>
    <t>4.7.1  Implementar los procesos de operación y control de la gestión de los SMA en el primer nivel de atención de salud con enfoque de red (asistencia técnica y capacitación)</t>
  </si>
  <si>
    <t>NO REQUIERE CONSISTENCIA</t>
  </si>
  <si>
    <t>si</t>
  </si>
  <si>
    <t xml:space="preserve">NO </t>
  </si>
  <si>
    <t>COMPARATIVO</t>
  </si>
  <si>
    <t>Las actividades y acciones propuestas, se encuentran registradas en el Banco de Inversiones?
(si) (no)</t>
  </si>
  <si>
    <t>Expediente</t>
  </si>
  <si>
    <t>SI (1 tarea)</t>
  </si>
  <si>
    <t>Contrapartida
 Local BID</t>
  </si>
  <si>
    <t>Contrapartida
 Local BIRF</t>
  </si>
  <si>
    <t>Total Contrapartida</t>
  </si>
  <si>
    <t>Total Bancos</t>
  </si>
  <si>
    <t>Contrapartida - BID</t>
  </si>
  <si>
    <t>Contrapartida - BIRF</t>
  </si>
  <si>
    <t>BANCO - BID</t>
  </si>
  <si>
    <t>BANCO - BIRF</t>
  </si>
  <si>
    <t>CONTRAPARTIDA</t>
  </si>
  <si>
    <t>% CONTRAPARTIDA</t>
  </si>
  <si>
    <t>BANCOS</t>
  </si>
  <si>
    <t>LOCAL</t>
  </si>
  <si>
    <t>C 3</t>
  </si>
  <si>
    <t>C 4</t>
  </si>
  <si>
    <t>Componente</t>
  </si>
  <si>
    <t>Total 2do T.</t>
  </si>
  <si>
    <t>C 3 - Contra</t>
  </si>
  <si>
    <t>C 3 - Deuda</t>
  </si>
  <si>
    <t>C 4 - Contra</t>
  </si>
  <si>
    <t>C 4 - Deuda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</si>
</sst>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S/&quot;#,##0;\-&quot;S/&quot;#,##0"/>
    <numFmt numFmtId="165" formatCode="_-&quot;S/&quot;* #,##0_-;\-&quot;S/&quot;* #,##0_-;_-&quot;S/&quot;* &quot;-&quot;_-;_-@_-"/>
    <numFmt numFmtId="166" formatCode="_-* #,##0_-;\-* #,##0_-;_-* &quot;-&quot;??_-;_-@_-"/>
    <numFmt numFmtId="167" formatCode="&quot;S/&quot;#,##0"/>
    <numFmt numFmtId="168" formatCode="#,##0.0"/>
    <numFmt numFmtId="169" formatCode="#,##0.00_ ;[Red]\-#,##0.00\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Light"/>
      <family val="2"/>
      <scheme val="major"/>
    </font>
    <font>
      <b/>
      <sz val="10"/>
      <color theme="1"/>
      <name val="Calibri Light"/>
      <family val="2"/>
      <scheme val="major"/>
    </font>
    <font>
      <b/>
      <sz val="10"/>
      <name val="Calibri Light"/>
      <family val="2"/>
      <scheme val="major"/>
    </font>
    <font>
      <sz val="11"/>
      <color rgb="FFFF0000"/>
      <name val="Calibri"/>
      <family val="2"/>
      <scheme val="minor"/>
    </font>
    <font>
      <sz val="10"/>
      <name val="Calibri Light"/>
      <family val="2"/>
      <scheme val="major"/>
    </font>
    <font>
      <sz val="10"/>
      <color rgb="FFFF0000"/>
      <name val="Calibri Light"/>
      <family val="2"/>
      <scheme val="major"/>
    </font>
    <font>
      <b/>
      <sz val="12"/>
      <color theme="1"/>
      <name val="Calibri"/>
      <family val="2"/>
      <scheme val="minor"/>
    </font>
    <font>
      <b/>
      <sz val="11"/>
      <color rgb="FFFF0000"/>
      <name val="Calibri"/>
      <family val="2"/>
      <scheme val="minor"/>
    </font>
    <font>
      <b/>
      <sz val="11"/>
      <name val="Calibri"/>
      <family val="2"/>
      <scheme val="minor"/>
    </font>
    <font>
      <sz val="8"/>
      <name val="Calibri"/>
      <family val="2"/>
      <scheme val="minor"/>
    </font>
    <font>
      <b/>
      <sz val="9"/>
      <name val="Calibri"/>
      <family val="2"/>
      <scheme val="minor"/>
    </font>
    <font>
      <sz val="9"/>
      <color rgb="FF000000"/>
      <name val="Calibri"/>
      <family val="2"/>
      <scheme val="minor"/>
    </font>
    <font>
      <b/>
      <sz val="9"/>
      <color theme="1"/>
      <name val="Calibri"/>
      <family val="2"/>
      <scheme val="minor"/>
    </font>
    <font>
      <b/>
      <sz val="10"/>
      <color rgb="FFFF0000"/>
      <name val="Calibri Light"/>
      <family val="2"/>
      <scheme val="major"/>
    </font>
    <font>
      <b/>
      <sz val="11"/>
      <color theme="5" tint="-0.249977111117893"/>
      <name val="Calibri"/>
      <family val="2"/>
      <scheme val="minor"/>
    </font>
    <font>
      <sz val="11"/>
      <color theme="5" tint="-0.249977111117893"/>
      <name val="Calibri"/>
      <family val="2"/>
      <scheme val="minor"/>
    </font>
  </fonts>
  <fills count="23">
    <fill>
      <patternFill patternType="none"/>
    </fill>
    <fill>
      <patternFill patternType="gray125"/>
    </fill>
    <fill>
      <patternFill patternType="solid">
        <fgColor theme="9"/>
      </patternFill>
    </fill>
    <fill>
      <patternFill patternType="solid">
        <fgColor theme="4" tint="0.59999389629810485"/>
        <bgColor indexed="64"/>
      </patternFill>
    </fill>
    <fill>
      <patternFill patternType="solid">
        <fgColor theme="0"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8" tint="0.79998168889431442"/>
        <bgColor indexed="64"/>
      </patternFill>
    </fill>
  </fills>
  <borders count="89">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dashed">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auto="1"/>
      </right>
      <top style="dashed">
        <color auto="1"/>
      </top>
      <bottom style="dashed">
        <color auto="1"/>
      </bottom>
      <diagonal/>
    </border>
    <border>
      <left style="medium">
        <color indexed="64"/>
      </left>
      <right style="dashed">
        <color auto="1"/>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dashed">
        <color auto="1"/>
      </left>
      <right style="medium">
        <color indexed="64"/>
      </right>
      <top style="medium">
        <color indexed="64"/>
      </top>
      <bottom style="dashed">
        <color auto="1"/>
      </bottom>
      <diagonal/>
    </border>
    <border>
      <left style="medium">
        <color indexed="64"/>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style="dashed">
        <color auto="1"/>
      </right>
      <top style="medium">
        <color indexed="64"/>
      </top>
      <bottom/>
      <diagonal/>
    </border>
    <border>
      <left style="dashed">
        <color auto="1"/>
      </left>
      <right style="dashed">
        <color auto="1"/>
      </right>
      <top style="medium">
        <color indexed="64"/>
      </top>
      <bottom/>
      <diagonal/>
    </border>
    <border>
      <left style="dashed">
        <color auto="1"/>
      </left>
      <right style="medium">
        <color indexed="64"/>
      </right>
      <top style="medium">
        <color indexed="64"/>
      </top>
      <bottom/>
      <diagonal/>
    </border>
    <border>
      <left style="medium">
        <color indexed="64"/>
      </left>
      <right style="dashed">
        <color auto="1"/>
      </right>
      <top/>
      <bottom style="dashed">
        <color auto="1"/>
      </bottom>
      <diagonal/>
    </border>
    <border>
      <left style="dashed">
        <color auto="1"/>
      </left>
      <right style="medium">
        <color indexed="64"/>
      </right>
      <top/>
      <bottom style="dashed">
        <color auto="1"/>
      </bottom>
      <diagonal/>
    </border>
    <border>
      <left style="dashed">
        <color auto="1"/>
      </left>
      <right/>
      <top style="medium">
        <color indexed="64"/>
      </top>
      <bottom style="dashed">
        <color auto="1"/>
      </bottom>
      <diagonal/>
    </border>
    <border>
      <left style="dashed">
        <color auto="1"/>
      </left>
      <right/>
      <top style="dashed">
        <color auto="1"/>
      </top>
      <bottom style="medium">
        <color indexed="64"/>
      </bottom>
      <diagonal/>
    </border>
    <border>
      <left style="dashed">
        <color auto="1"/>
      </left>
      <right/>
      <top/>
      <bottom style="dashed">
        <color auto="1"/>
      </bottom>
      <diagonal/>
    </border>
    <border>
      <left style="dashed">
        <color auto="1"/>
      </left>
      <right/>
      <top style="dashed">
        <color auto="1"/>
      </top>
      <bottom/>
      <diagonal/>
    </border>
    <border>
      <left/>
      <right style="dashed">
        <color auto="1"/>
      </right>
      <top style="medium">
        <color indexed="64"/>
      </top>
      <bottom style="dashed">
        <color auto="1"/>
      </bottom>
      <diagonal/>
    </border>
    <border>
      <left/>
      <right style="dashed">
        <color auto="1"/>
      </right>
      <top style="dashed">
        <color auto="1"/>
      </top>
      <bottom style="medium">
        <color indexed="64"/>
      </bottom>
      <diagonal/>
    </border>
    <border>
      <left/>
      <right style="dashed">
        <color auto="1"/>
      </right>
      <top/>
      <bottom style="dashed">
        <color auto="1"/>
      </bottom>
      <diagonal/>
    </border>
    <border>
      <left/>
      <right style="dashed">
        <color auto="1"/>
      </right>
      <top style="dashed">
        <color auto="1"/>
      </top>
      <bottom/>
      <diagonal/>
    </border>
    <border>
      <left style="medium">
        <color indexed="64"/>
      </left>
      <right style="dashed">
        <color auto="1"/>
      </right>
      <top style="dashed">
        <color auto="1"/>
      </top>
      <bottom/>
      <diagonal/>
    </border>
    <border>
      <left style="dashed">
        <color auto="1"/>
      </left>
      <right style="medium">
        <color indexed="64"/>
      </right>
      <top style="dashed">
        <color auto="1"/>
      </top>
      <bottom/>
      <diagonal/>
    </border>
    <border>
      <left/>
      <right/>
      <top style="dashed">
        <color auto="1"/>
      </top>
      <bottom style="dashed">
        <color auto="1"/>
      </bottom>
      <diagonal/>
    </border>
    <border>
      <left style="medium">
        <color indexed="64"/>
      </left>
      <right style="thin">
        <color auto="1"/>
      </right>
      <top style="dashed">
        <color auto="1"/>
      </top>
      <bottom style="dashed">
        <color auto="1"/>
      </bottom>
      <diagonal/>
    </border>
    <border>
      <left style="thin">
        <color auto="1"/>
      </left>
      <right style="medium">
        <color indexed="64"/>
      </right>
      <top style="dashed">
        <color auto="1"/>
      </top>
      <bottom style="dashed">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style="dashed">
        <color auto="1"/>
      </top>
      <bottom style="dashed">
        <color auto="1"/>
      </bottom>
      <diagonal/>
    </border>
    <border>
      <left style="medium">
        <color indexed="64"/>
      </left>
      <right style="medium">
        <color indexed="64"/>
      </right>
      <top style="dashed">
        <color auto="1"/>
      </top>
      <bottom style="medium">
        <color indexed="64"/>
      </bottom>
      <diagonal/>
    </border>
    <border>
      <left style="medium">
        <color indexed="64"/>
      </left>
      <right style="medium">
        <color indexed="64"/>
      </right>
      <top/>
      <bottom style="dashed">
        <color auto="1"/>
      </bottom>
      <diagonal/>
    </border>
    <border>
      <left style="medium">
        <color indexed="64"/>
      </left>
      <right style="dashed">
        <color auto="1"/>
      </right>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dashed">
        <color auto="1"/>
      </top>
      <bottom style="dashed">
        <color auto="1"/>
      </bottom>
      <diagonal/>
    </border>
    <border>
      <left style="dashed">
        <color auto="1"/>
      </left>
      <right style="dashed">
        <color auto="1"/>
      </right>
      <top style="dotted">
        <color indexed="64"/>
      </top>
      <bottom style="dashed">
        <color auto="1"/>
      </bottom>
      <diagonal/>
    </border>
    <border>
      <left style="dashed">
        <color auto="1"/>
      </left>
      <right style="dashed">
        <color auto="1"/>
      </right>
      <top style="dashed">
        <color auto="1"/>
      </top>
      <bottom style="thin">
        <color auto="1"/>
      </bottom>
      <diagonal/>
    </border>
    <border>
      <left style="medium">
        <color auto="1"/>
      </left>
      <right style="medium">
        <color indexed="64"/>
      </right>
      <top style="thin">
        <color auto="1"/>
      </top>
      <bottom style="dashed">
        <color auto="1"/>
      </bottom>
      <diagonal/>
    </border>
    <border>
      <left style="dashed">
        <color auto="1"/>
      </left>
      <right style="dashed">
        <color auto="1"/>
      </right>
      <top/>
      <bottom style="medium">
        <color indexed="64"/>
      </bottom>
      <diagonal/>
    </border>
    <border>
      <left style="dashed">
        <color auto="1"/>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auto="1"/>
      </left>
      <right style="dashed">
        <color indexed="64"/>
      </right>
      <top/>
      <bottom style="thin">
        <color auto="1"/>
      </bottom>
      <diagonal/>
    </border>
    <border>
      <left/>
      <right style="dashed">
        <color indexed="64"/>
      </right>
      <top/>
      <bottom/>
      <diagonal/>
    </border>
    <border>
      <left style="medium">
        <color indexed="64"/>
      </left>
      <right/>
      <top/>
      <bottom style="dashed">
        <color auto="1"/>
      </bottom>
      <diagonal/>
    </border>
    <border>
      <left/>
      <right/>
      <top/>
      <bottom style="dash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dashed">
        <color auto="1"/>
      </bottom>
      <diagonal/>
    </border>
    <border>
      <left/>
      <right style="medium">
        <color indexed="64"/>
      </right>
      <top/>
      <bottom style="thin">
        <color auto="1"/>
      </bottom>
      <diagonal/>
    </border>
    <border>
      <left style="thin">
        <color indexed="64"/>
      </left>
      <right style="thin">
        <color indexed="64"/>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cellStyleXfs>
  <cellXfs count="1119">
    <xf numFmtId="0" fontId="0" fillId="0" borderId="0" xfId="0"/>
    <xf numFmtId="0" fontId="0" fillId="0" borderId="2" xfId="0" applyBorder="1"/>
    <xf numFmtId="0" fontId="5" fillId="0" borderId="0" xfId="0" applyFont="1" applyAlignment="1">
      <alignment vertical="center"/>
    </xf>
    <xf numFmtId="0" fontId="5" fillId="9" borderId="0" xfId="0" applyFont="1" applyFill="1" applyAlignment="1">
      <alignment vertical="center"/>
    </xf>
    <xf numFmtId="0" fontId="5" fillId="12" borderId="0" xfId="0" applyFont="1" applyFill="1" applyAlignment="1">
      <alignment vertical="center"/>
    </xf>
    <xf numFmtId="0" fontId="5" fillId="17" borderId="2" xfId="0" applyFont="1" applyFill="1" applyBorder="1" applyAlignment="1">
      <alignment vertical="center"/>
    </xf>
    <xf numFmtId="4" fontId="5" fillId="0" borderId="0" xfId="0" applyNumberFormat="1" applyFont="1" applyAlignment="1">
      <alignment vertical="center"/>
    </xf>
    <xf numFmtId="0" fontId="5" fillId="15" borderId="0" xfId="0" applyFont="1" applyFill="1" applyAlignment="1">
      <alignment vertical="center"/>
    </xf>
    <xf numFmtId="166" fontId="5" fillId="0" borderId="0" xfId="1" applyNumberFormat="1" applyFont="1" applyAlignment="1">
      <alignment horizontal="center" vertical="center"/>
    </xf>
    <xf numFmtId="166" fontId="5" fillId="0" borderId="0" xfId="1" applyNumberFormat="1" applyFont="1" applyFill="1" applyBorder="1" applyAlignment="1">
      <alignment horizontal="center" vertical="center" wrapText="1"/>
    </xf>
    <xf numFmtId="4" fontId="5" fillId="0" borderId="0" xfId="1" applyNumberFormat="1" applyFont="1" applyFill="1" applyBorder="1" applyAlignment="1">
      <alignment horizontal="center" vertical="center" wrapText="1"/>
    </xf>
    <xf numFmtId="166" fontId="5" fillId="0" borderId="0" xfId="1" applyNumberFormat="1" applyFont="1" applyFill="1" applyBorder="1" applyAlignment="1">
      <alignment vertical="center" wrapText="1"/>
    </xf>
    <xf numFmtId="166" fontId="5" fillId="0" borderId="0" xfId="1" applyNumberFormat="1" applyFont="1" applyFill="1" applyAlignment="1">
      <alignment horizontal="center" vertical="center"/>
    </xf>
    <xf numFmtId="166" fontId="5" fillId="0" borderId="0" xfId="1" applyNumberFormat="1" applyFont="1" applyAlignment="1">
      <alignment vertical="center"/>
    </xf>
    <xf numFmtId="10" fontId="5" fillId="0" borderId="0" xfId="2" applyNumberFormat="1" applyFont="1" applyAlignment="1">
      <alignment vertical="center"/>
    </xf>
    <xf numFmtId="0" fontId="5" fillId="0" borderId="0" xfId="0" applyFont="1" applyAlignment="1">
      <alignment vertical="center" wrapText="1"/>
    </xf>
    <xf numFmtId="4" fontId="5" fillId="0" borderId="3" xfId="1" applyNumberFormat="1" applyFont="1" applyFill="1" applyBorder="1" applyAlignment="1">
      <alignment horizontal="center" vertical="center" wrapText="1"/>
    </xf>
    <xf numFmtId="0" fontId="5" fillId="0" borderId="7" xfId="0" applyFont="1" applyBorder="1" applyAlignment="1">
      <alignment vertical="center"/>
    </xf>
    <xf numFmtId="0" fontId="5" fillId="3" borderId="7" xfId="0" applyFont="1" applyFill="1" applyBorder="1" applyAlignment="1">
      <alignment horizontal="center" vertical="center" wrapText="1"/>
    </xf>
    <xf numFmtId="4" fontId="5" fillId="7" borderId="7" xfId="0" applyNumberFormat="1" applyFont="1" applyFill="1" applyBorder="1" applyAlignment="1">
      <alignment horizontal="center" vertical="center" wrapText="1"/>
    </xf>
    <xf numFmtId="166" fontId="5" fillId="8" borderId="7" xfId="1"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3" fontId="5" fillId="7" borderId="7" xfId="1" applyFont="1" applyFill="1" applyBorder="1" applyAlignment="1">
      <alignment horizontal="right" vertical="center" wrapText="1"/>
    </xf>
    <xf numFmtId="166" fontId="5" fillId="8" borderId="7" xfId="1" applyNumberFormat="1" applyFont="1" applyFill="1" applyBorder="1" applyAlignment="1">
      <alignment horizontal="right" vertical="center" wrapText="1"/>
    </xf>
    <xf numFmtId="0" fontId="5" fillId="10" borderId="7" xfId="0" applyFont="1" applyFill="1" applyBorder="1" applyAlignment="1">
      <alignment vertical="center" wrapText="1"/>
    </xf>
    <xf numFmtId="167" fontId="5" fillId="10" borderId="7" xfId="0" applyNumberFormat="1" applyFont="1" applyFill="1" applyBorder="1" applyAlignment="1">
      <alignment vertical="center" wrapText="1"/>
    </xf>
    <xf numFmtId="166" fontId="5" fillId="10" borderId="7" xfId="1" applyNumberFormat="1" applyFont="1" applyFill="1" applyBorder="1" applyAlignment="1">
      <alignment horizontal="center" vertical="center" wrapText="1"/>
    </xf>
    <xf numFmtId="0" fontId="5" fillId="10" borderId="7" xfId="0" applyFont="1" applyFill="1" applyBorder="1" applyAlignment="1">
      <alignment vertical="center"/>
    </xf>
    <xf numFmtId="0" fontId="5" fillId="10" borderId="7" xfId="0" applyFont="1" applyFill="1" applyBorder="1" applyAlignment="1">
      <alignment horizontal="center" vertical="center" wrapText="1"/>
    </xf>
    <xf numFmtId="43" fontId="5" fillId="10" borderId="7" xfId="1" applyFont="1" applyFill="1" applyBorder="1" applyAlignment="1">
      <alignment horizontal="right" vertical="center" wrapText="1"/>
    </xf>
    <xf numFmtId="14" fontId="4" fillId="0" borderId="7" xfId="0" applyNumberFormat="1" applyFont="1" applyBorder="1" applyAlignment="1">
      <alignment vertical="center"/>
    </xf>
    <xf numFmtId="165" fontId="4" fillId="0" borderId="7" xfId="0" applyNumberFormat="1" applyFont="1" applyBorder="1" applyAlignment="1">
      <alignment horizontal="center" vertical="center" wrapText="1"/>
    </xf>
    <xf numFmtId="0" fontId="5" fillId="11" borderId="7" xfId="0" applyFont="1" applyFill="1" applyBorder="1" applyAlignment="1">
      <alignment vertical="center" wrapText="1"/>
    </xf>
    <xf numFmtId="167" fontId="5" fillId="11" borderId="7" xfId="0" applyNumberFormat="1" applyFont="1" applyFill="1" applyBorder="1" applyAlignment="1">
      <alignment vertical="center" wrapText="1"/>
    </xf>
    <xf numFmtId="166" fontId="5" fillId="11" borderId="7" xfId="1" applyNumberFormat="1" applyFont="1" applyFill="1" applyBorder="1" applyAlignment="1">
      <alignment horizontal="center" vertical="center" wrapText="1"/>
    </xf>
    <xf numFmtId="0" fontId="5" fillId="11" borderId="7" xfId="0" applyFont="1" applyFill="1" applyBorder="1" applyAlignment="1">
      <alignment vertical="center"/>
    </xf>
    <xf numFmtId="0" fontId="5" fillId="11" borderId="7" xfId="0" applyFont="1" applyFill="1" applyBorder="1" applyAlignment="1">
      <alignment horizontal="center" vertical="center" wrapText="1"/>
    </xf>
    <xf numFmtId="43" fontId="5" fillId="11" borderId="7" xfId="1" applyFont="1" applyFill="1" applyBorder="1" applyAlignment="1">
      <alignment horizontal="right" vertical="center" wrapText="1"/>
    </xf>
    <xf numFmtId="166" fontId="5" fillId="7" borderId="7" xfId="1" applyNumberFormat="1" applyFont="1" applyFill="1" applyBorder="1" applyAlignment="1">
      <alignment horizontal="center" vertical="center" wrapText="1"/>
    </xf>
    <xf numFmtId="0" fontId="5" fillId="7" borderId="7" xfId="0" applyFont="1" applyFill="1" applyBorder="1" applyAlignment="1">
      <alignment vertical="center"/>
    </xf>
    <xf numFmtId="0" fontId="5" fillId="7" borderId="7" xfId="0" applyFont="1" applyFill="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14" fontId="4" fillId="0" borderId="7" xfId="0" applyNumberFormat="1" applyFont="1" applyBorder="1" applyAlignment="1">
      <alignment horizontal="center" vertical="center" wrapText="1"/>
    </xf>
    <xf numFmtId="43" fontId="4" fillId="0" borderId="7" xfId="1" applyFont="1" applyBorder="1" applyAlignment="1">
      <alignment horizontal="right" vertical="center" wrapText="1"/>
    </xf>
    <xf numFmtId="43" fontId="5" fillId="0" borderId="7" xfId="1" applyFont="1" applyBorder="1" applyAlignment="1">
      <alignment horizontal="right" vertical="center" wrapText="1"/>
    </xf>
    <xf numFmtId="14" fontId="4" fillId="0" borderId="7" xfId="0" applyNumberFormat="1" applyFont="1" applyBorder="1" applyAlignment="1">
      <alignment horizontal="center" vertical="center"/>
    </xf>
    <xf numFmtId="165" fontId="5" fillId="7" borderId="7" xfId="0" applyNumberFormat="1" applyFont="1" applyFill="1" applyBorder="1" applyAlignment="1">
      <alignment horizontal="center" vertical="center" wrapText="1"/>
    </xf>
    <xf numFmtId="166" fontId="4" fillId="0" borderId="7" xfId="1" applyNumberFormat="1" applyFont="1" applyFill="1" applyBorder="1" applyAlignment="1">
      <alignment horizontal="center" vertical="center" wrapText="1"/>
    </xf>
    <xf numFmtId="165" fontId="5" fillId="0" borderId="7" xfId="0" applyNumberFormat="1" applyFont="1" applyBorder="1" applyAlignment="1">
      <alignment horizontal="center" vertical="center" wrapText="1"/>
    </xf>
    <xf numFmtId="43" fontId="5" fillId="0" borderId="7" xfId="1" applyFont="1" applyBorder="1" applyAlignment="1">
      <alignment horizontal="right" vertical="center"/>
    </xf>
    <xf numFmtId="0" fontId="4" fillId="0" borderId="7" xfId="0" applyFont="1" applyBorder="1" applyAlignment="1">
      <alignment horizontal="center" vertical="center"/>
    </xf>
    <xf numFmtId="0" fontId="5" fillId="7" borderId="7" xfId="0" applyFont="1" applyFill="1" applyBorder="1" applyAlignment="1">
      <alignment horizontal="center" vertical="center"/>
    </xf>
    <xf numFmtId="166" fontId="4" fillId="8" borderId="7" xfId="1" applyNumberFormat="1" applyFont="1" applyFill="1" applyBorder="1" applyAlignment="1">
      <alignment horizontal="center" vertical="center" wrapText="1"/>
    </xf>
    <xf numFmtId="43" fontId="4" fillId="0" borderId="7" xfId="1" applyFont="1" applyFill="1" applyBorder="1" applyAlignment="1">
      <alignment horizontal="right" vertical="center" wrapText="1"/>
    </xf>
    <xf numFmtId="14" fontId="5" fillId="7" borderId="7" xfId="0" applyNumberFormat="1" applyFont="1" applyFill="1" applyBorder="1" applyAlignment="1">
      <alignment horizontal="center" vertical="center"/>
    </xf>
    <xf numFmtId="166" fontId="5" fillId="11" borderId="7" xfId="1" applyNumberFormat="1" applyFont="1" applyFill="1" applyBorder="1" applyAlignment="1">
      <alignment vertical="center" wrapText="1"/>
    </xf>
    <xf numFmtId="0" fontId="5" fillId="11" borderId="7" xfId="0" applyFont="1" applyFill="1" applyBorder="1" applyAlignment="1">
      <alignment horizontal="center" vertical="center"/>
    </xf>
    <xf numFmtId="43" fontId="4" fillId="7" borderId="7" xfId="1" applyFont="1" applyFill="1" applyBorder="1" applyAlignment="1">
      <alignment horizontal="right" vertical="center"/>
    </xf>
    <xf numFmtId="43" fontId="4" fillId="4" borderId="7" xfId="1" applyFont="1" applyFill="1" applyBorder="1" applyAlignment="1">
      <alignment horizontal="right" vertical="center"/>
    </xf>
    <xf numFmtId="166" fontId="4" fillId="4" borderId="7" xfId="1" applyNumberFormat="1" applyFont="1" applyFill="1" applyBorder="1" applyAlignment="1">
      <alignment horizontal="right" vertical="center"/>
    </xf>
    <xf numFmtId="43" fontId="4" fillId="0" borderId="7" xfId="1" applyFont="1" applyFill="1" applyBorder="1" applyAlignment="1">
      <alignment horizontal="right" vertical="center"/>
    </xf>
    <xf numFmtId="166" fontId="4" fillId="7" borderId="7" xfId="1" applyNumberFormat="1" applyFont="1" applyFill="1" applyBorder="1" applyAlignment="1">
      <alignment horizontal="right" vertical="center"/>
    </xf>
    <xf numFmtId="43" fontId="4" fillId="15" borderId="7" xfId="1" applyFont="1" applyFill="1" applyBorder="1" applyAlignment="1">
      <alignment horizontal="right" vertical="center"/>
    </xf>
    <xf numFmtId="166" fontId="4" fillId="0" borderId="7" xfId="1" applyNumberFormat="1" applyFont="1" applyFill="1" applyBorder="1" applyAlignment="1">
      <alignment horizontal="right" vertical="center"/>
    </xf>
    <xf numFmtId="0" fontId="4" fillId="15" borderId="7" xfId="0" applyFont="1" applyFill="1" applyBorder="1" applyAlignment="1">
      <alignment vertical="center" wrapText="1"/>
    </xf>
    <xf numFmtId="0" fontId="5" fillId="17" borderId="7" xfId="0" applyFont="1" applyFill="1" applyBorder="1" applyAlignment="1">
      <alignment vertical="center"/>
    </xf>
    <xf numFmtId="43" fontId="5" fillId="10" borderId="7" xfId="1" applyFont="1" applyFill="1" applyBorder="1" applyAlignment="1">
      <alignment horizontal="right" vertical="center"/>
    </xf>
    <xf numFmtId="4" fontId="5" fillId="0" borderId="7" xfId="0" applyNumberFormat="1" applyFont="1" applyBorder="1" applyAlignment="1">
      <alignment vertical="center"/>
    </xf>
    <xf numFmtId="166" fontId="4" fillId="15" borderId="7" xfId="1" applyNumberFormat="1" applyFont="1" applyFill="1" applyBorder="1" applyAlignment="1">
      <alignment horizontal="center" vertical="center" wrapText="1"/>
    </xf>
    <xf numFmtId="14" fontId="4" fillId="17" borderId="7" xfId="0" applyNumberFormat="1" applyFont="1" applyFill="1" applyBorder="1" applyAlignment="1">
      <alignment vertical="center"/>
    </xf>
    <xf numFmtId="14" fontId="4" fillId="15" borderId="7" xfId="0" applyNumberFormat="1" applyFont="1" applyFill="1" applyBorder="1" applyAlignment="1">
      <alignment vertical="center"/>
    </xf>
    <xf numFmtId="0" fontId="4" fillId="15" borderId="7" xfId="0" applyFont="1" applyFill="1" applyBorder="1" applyAlignment="1">
      <alignment vertical="center"/>
    </xf>
    <xf numFmtId="0" fontId="5" fillId="15" borderId="7" xfId="0" applyFont="1" applyFill="1" applyBorder="1" applyAlignment="1">
      <alignment vertical="center"/>
    </xf>
    <xf numFmtId="0" fontId="4" fillId="15" borderId="7" xfId="0" applyFont="1" applyFill="1" applyBorder="1" applyAlignment="1">
      <alignment horizontal="center" vertical="center" wrapText="1"/>
    </xf>
    <xf numFmtId="43" fontId="5" fillId="15" borderId="7" xfId="1" applyFont="1" applyFill="1" applyBorder="1" applyAlignment="1">
      <alignment horizontal="right" vertical="center"/>
    </xf>
    <xf numFmtId="166" fontId="4" fillId="7" borderId="7" xfId="1"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165" fontId="4" fillId="7" borderId="7" xfId="0" applyNumberFormat="1" applyFont="1" applyFill="1" applyBorder="1" applyAlignment="1">
      <alignment horizontal="center" vertical="center" wrapText="1"/>
    </xf>
    <xf numFmtId="43" fontId="5" fillId="0" borderId="7" xfId="1" applyFont="1" applyFill="1" applyBorder="1" applyAlignment="1">
      <alignment horizontal="right" vertical="center"/>
    </xf>
    <xf numFmtId="14" fontId="4" fillId="17" borderId="7" xfId="0" applyNumberFormat="1" applyFont="1" applyFill="1" applyBorder="1" applyAlignment="1">
      <alignment horizontal="center" vertical="center"/>
    </xf>
    <xf numFmtId="0" fontId="4" fillId="0" borderId="7" xfId="0" applyFont="1" applyBorder="1" applyAlignment="1">
      <alignment vertical="center"/>
    </xf>
    <xf numFmtId="0" fontId="5" fillId="15" borderId="7" xfId="0" applyFont="1" applyFill="1" applyBorder="1" applyAlignment="1">
      <alignment horizontal="center" vertical="center" wrapText="1"/>
    </xf>
    <xf numFmtId="0" fontId="4" fillId="17" borderId="7" xfId="0" applyFont="1" applyFill="1" applyBorder="1" applyAlignment="1">
      <alignment vertical="center"/>
    </xf>
    <xf numFmtId="43" fontId="5" fillId="11" borderId="7" xfId="1" applyFont="1" applyFill="1" applyBorder="1" applyAlignment="1">
      <alignment horizontal="right" vertical="center"/>
    </xf>
    <xf numFmtId="0" fontId="5" fillId="15" borderId="7" xfId="0" applyFont="1" applyFill="1" applyBorder="1" applyAlignment="1">
      <alignment vertical="center" wrapText="1"/>
    </xf>
    <xf numFmtId="0" fontId="4" fillId="15" borderId="7" xfId="0" applyFont="1" applyFill="1" applyBorder="1" applyAlignment="1">
      <alignment horizontal="center" vertical="center"/>
    </xf>
    <xf numFmtId="14" fontId="4" fillId="15" borderId="7" xfId="0" applyNumberFormat="1" applyFont="1" applyFill="1" applyBorder="1" applyAlignment="1">
      <alignment horizontal="center" vertical="center"/>
    </xf>
    <xf numFmtId="14" fontId="4" fillId="11" borderId="7" xfId="0" applyNumberFormat="1" applyFont="1" applyFill="1" applyBorder="1" applyAlignment="1">
      <alignment horizontal="center" vertical="center"/>
    </xf>
    <xf numFmtId="0" fontId="4" fillId="11" borderId="7" xfId="0" applyFont="1" applyFill="1" applyBorder="1" applyAlignment="1">
      <alignment horizontal="center" vertical="center"/>
    </xf>
    <xf numFmtId="0" fontId="4" fillId="11" borderId="7" xfId="0" applyFont="1" applyFill="1" applyBorder="1" applyAlignment="1">
      <alignment horizontal="center" vertical="center" wrapText="1"/>
    </xf>
    <xf numFmtId="166" fontId="5" fillId="0" borderId="7" xfId="1" applyNumberFormat="1" applyFont="1" applyFill="1" applyBorder="1" applyAlignment="1">
      <alignment horizontal="center" vertical="center" wrapText="1"/>
    </xf>
    <xf numFmtId="3" fontId="4" fillId="0" borderId="7" xfId="0" applyNumberFormat="1" applyFont="1" applyBorder="1" applyAlignment="1">
      <alignment vertical="center"/>
    </xf>
    <xf numFmtId="43" fontId="5" fillId="3" borderId="7" xfId="1" applyFont="1" applyFill="1" applyBorder="1" applyAlignment="1">
      <alignment vertical="center"/>
    </xf>
    <xf numFmtId="43" fontId="4" fillId="7" borderId="7" xfId="1" applyFont="1" applyFill="1" applyBorder="1" applyAlignment="1">
      <alignment vertical="center"/>
    </xf>
    <xf numFmtId="166" fontId="4" fillId="0" borderId="7" xfId="1" applyNumberFormat="1" applyFont="1" applyBorder="1" applyAlignment="1">
      <alignment vertical="center"/>
    </xf>
    <xf numFmtId="43" fontId="5" fillId="7" borderId="7" xfId="1" applyFont="1" applyFill="1" applyBorder="1" applyAlignment="1">
      <alignment vertical="center"/>
    </xf>
    <xf numFmtId="166" fontId="4" fillId="11" borderId="7" xfId="1" applyNumberFormat="1" applyFont="1" applyFill="1" applyBorder="1" applyAlignment="1">
      <alignment horizontal="center" vertical="center" wrapText="1"/>
    </xf>
    <xf numFmtId="166" fontId="4" fillId="4" borderId="7" xfId="1" applyNumberFormat="1" applyFont="1" applyFill="1" applyBorder="1" applyAlignment="1">
      <alignment horizontal="center" vertical="center" wrapText="1"/>
    </xf>
    <xf numFmtId="1" fontId="4" fillId="0" borderId="7" xfId="1" applyNumberFormat="1" applyFont="1" applyFill="1" applyBorder="1" applyAlignment="1">
      <alignment horizontal="center" vertical="center" wrapText="1"/>
    </xf>
    <xf numFmtId="166" fontId="4" fillId="10" borderId="7" xfId="1" applyNumberFormat="1" applyFont="1" applyFill="1" applyBorder="1" applyAlignment="1">
      <alignment horizontal="center" vertical="center" wrapText="1"/>
    </xf>
    <xf numFmtId="1" fontId="4" fillId="10" borderId="7" xfId="1" applyNumberFormat="1" applyFont="1" applyFill="1" applyBorder="1" applyAlignment="1">
      <alignment horizontal="center" vertical="center" wrapText="1"/>
    </xf>
    <xf numFmtId="14" fontId="4" fillId="10" borderId="7" xfId="0" applyNumberFormat="1" applyFont="1" applyFill="1" applyBorder="1" applyAlignment="1">
      <alignment horizontal="center" vertical="center"/>
    </xf>
    <xf numFmtId="1" fontId="4" fillId="15" borderId="7" xfId="1" applyNumberFormat="1" applyFont="1" applyFill="1" applyBorder="1" applyAlignment="1">
      <alignment horizontal="center" vertical="center" wrapText="1"/>
    </xf>
    <xf numFmtId="0" fontId="4" fillId="10" borderId="7" xfId="0" applyFont="1" applyFill="1" applyBorder="1" applyAlignment="1">
      <alignment horizontal="center" vertical="center" wrapText="1"/>
    </xf>
    <xf numFmtId="166" fontId="5" fillId="10" borderId="7" xfId="1" applyNumberFormat="1" applyFont="1" applyFill="1" applyBorder="1" applyAlignment="1">
      <alignment vertical="center" wrapText="1"/>
    </xf>
    <xf numFmtId="166" fontId="5" fillId="10" borderId="7" xfId="1" applyNumberFormat="1" applyFont="1" applyFill="1" applyBorder="1" applyAlignment="1">
      <alignment horizontal="right" vertical="center" wrapText="1"/>
    </xf>
    <xf numFmtId="43" fontId="5" fillId="11" borderId="7" xfId="0" applyNumberFormat="1" applyFont="1" applyFill="1" applyBorder="1" applyAlignment="1">
      <alignment vertical="center"/>
    </xf>
    <xf numFmtId="3" fontId="5" fillId="11" borderId="7" xfId="0" applyNumberFormat="1" applyFont="1" applyFill="1" applyBorder="1" applyAlignment="1">
      <alignment vertical="center"/>
    </xf>
    <xf numFmtId="0" fontId="4" fillId="11" borderId="7" xfId="0" applyFont="1" applyFill="1" applyBorder="1" applyAlignment="1">
      <alignment horizontal="right" vertical="center" wrapText="1"/>
    </xf>
    <xf numFmtId="14" fontId="4" fillId="11" borderId="7" xfId="0" applyNumberFormat="1" applyFont="1" applyFill="1" applyBorder="1" applyAlignment="1">
      <alignment horizontal="center" vertical="center" wrapText="1"/>
    </xf>
    <xf numFmtId="14" fontId="4" fillId="11" borderId="7" xfId="0" applyNumberFormat="1" applyFont="1" applyFill="1" applyBorder="1" applyAlignment="1">
      <alignment vertical="center" wrapText="1"/>
    </xf>
    <xf numFmtId="166" fontId="4" fillId="11" borderId="7" xfId="1" applyNumberFormat="1" applyFont="1" applyFill="1" applyBorder="1" applyAlignment="1">
      <alignment vertical="center" wrapText="1"/>
    </xf>
    <xf numFmtId="43" fontId="5" fillId="11" borderId="7" xfId="1" applyFont="1" applyFill="1" applyBorder="1" applyAlignment="1">
      <alignment vertical="center"/>
    </xf>
    <xf numFmtId="3" fontId="4" fillId="11" borderId="7" xfId="0" applyNumberFormat="1" applyFont="1" applyFill="1" applyBorder="1" applyAlignment="1">
      <alignment vertical="center"/>
    </xf>
    <xf numFmtId="166" fontId="5" fillId="11" borderId="7" xfId="1" applyNumberFormat="1" applyFont="1" applyFill="1" applyBorder="1" applyAlignment="1">
      <alignment horizontal="right" vertical="center" wrapText="1"/>
    </xf>
    <xf numFmtId="165" fontId="4" fillId="11" borderId="7" xfId="0" applyNumberFormat="1" applyFont="1" applyFill="1" applyBorder="1" applyAlignment="1">
      <alignment horizontal="center" vertical="center" wrapText="1"/>
    </xf>
    <xf numFmtId="3" fontId="4" fillId="3" borderId="7" xfId="0" applyNumberFormat="1" applyFont="1" applyFill="1" applyBorder="1" applyAlignment="1">
      <alignment vertical="center"/>
    </xf>
    <xf numFmtId="0" fontId="5" fillId="0" borderId="7" xfId="0" applyFont="1" applyBorder="1" applyAlignment="1">
      <alignment horizontal="center" vertical="center"/>
    </xf>
    <xf numFmtId="0" fontId="5" fillId="3" borderId="7" xfId="0" applyFont="1" applyFill="1" applyBorder="1" applyAlignment="1">
      <alignment vertical="center" wrapText="1"/>
    </xf>
    <xf numFmtId="166" fontId="5" fillId="3" borderId="7" xfId="1" applyNumberFormat="1" applyFont="1" applyFill="1" applyBorder="1" applyAlignment="1">
      <alignment horizontal="center" vertical="center" wrapText="1"/>
    </xf>
    <xf numFmtId="0" fontId="5" fillId="3" borderId="7" xfId="0" applyFont="1" applyFill="1" applyBorder="1" applyAlignment="1">
      <alignment vertical="center"/>
    </xf>
    <xf numFmtId="43" fontId="5" fillId="3" borderId="7" xfId="0" applyNumberFormat="1" applyFont="1" applyFill="1" applyBorder="1" applyAlignment="1">
      <alignment vertical="center"/>
    </xf>
    <xf numFmtId="0" fontId="4" fillId="7" borderId="7" xfId="0" applyFont="1" applyFill="1" applyBorder="1" applyAlignment="1">
      <alignment horizontal="right" vertical="center" wrapText="1"/>
    </xf>
    <xf numFmtId="14"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vertical="center" wrapText="1"/>
    </xf>
    <xf numFmtId="166" fontId="4" fillId="7" borderId="7" xfId="1" applyNumberFormat="1" applyFont="1" applyFill="1" applyBorder="1" applyAlignment="1">
      <alignment horizontal="left" vertical="center" wrapText="1"/>
    </xf>
    <xf numFmtId="14" fontId="4" fillId="7" borderId="7" xfId="0" applyNumberFormat="1" applyFont="1" applyFill="1" applyBorder="1" applyAlignment="1">
      <alignment horizontal="center" vertical="center"/>
    </xf>
    <xf numFmtId="3" fontId="4" fillId="7" borderId="7" xfId="0" applyNumberFormat="1" applyFont="1" applyFill="1" applyBorder="1" applyAlignment="1">
      <alignment vertical="center"/>
    </xf>
    <xf numFmtId="0" fontId="4" fillId="13" borderId="7" xfId="0" applyFont="1" applyFill="1" applyBorder="1" applyAlignment="1">
      <alignment horizontal="right" vertical="center" wrapText="1"/>
    </xf>
    <xf numFmtId="3" fontId="5" fillId="0" borderId="7" xfId="0" applyNumberFormat="1" applyFont="1" applyBorder="1" applyAlignment="1">
      <alignment horizontal="center" vertical="center" wrapText="1"/>
    </xf>
    <xf numFmtId="0" fontId="4" fillId="13" borderId="7" xfId="0" applyFont="1" applyFill="1" applyBorder="1" applyAlignment="1">
      <alignment horizontal="center" vertical="center" wrapText="1"/>
    </xf>
    <xf numFmtId="14" fontId="4" fillId="13" borderId="7" xfId="0" applyNumberFormat="1" applyFont="1" applyFill="1" applyBorder="1" applyAlignment="1">
      <alignment horizontal="center" vertical="center" wrapText="1"/>
    </xf>
    <xf numFmtId="14" fontId="4" fillId="13" borderId="7" xfId="0" applyNumberFormat="1" applyFont="1" applyFill="1" applyBorder="1" applyAlignment="1">
      <alignment vertical="center" wrapText="1"/>
    </xf>
    <xf numFmtId="166" fontId="4" fillId="13" borderId="7" xfId="1" applyNumberFormat="1" applyFont="1" applyFill="1" applyBorder="1" applyAlignment="1">
      <alignment horizontal="center" vertical="center" wrapText="1"/>
    </xf>
    <xf numFmtId="166" fontId="4" fillId="13" borderId="7" xfId="1" applyNumberFormat="1" applyFont="1" applyFill="1" applyBorder="1" applyAlignment="1">
      <alignment horizontal="left" vertical="center" wrapText="1"/>
    </xf>
    <xf numFmtId="43" fontId="5" fillId="0" borderId="7" xfId="1" applyFont="1" applyBorder="1" applyAlignment="1">
      <alignment vertical="center"/>
    </xf>
    <xf numFmtId="43" fontId="4" fillId="0" borderId="7" xfId="1" applyFont="1" applyBorder="1" applyAlignment="1">
      <alignment vertical="center"/>
    </xf>
    <xf numFmtId="4" fontId="5" fillId="0" borderId="7" xfId="0" applyNumberFormat="1" applyFont="1" applyBorder="1" applyAlignment="1">
      <alignment horizontal="center" vertical="center"/>
    </xf>
    <xf numFmtId="166" fontId="4" fillId="13" borderId="7" xfId="1" applyNumberFormat="1" applyFont="1" applyFill="1" applyBorder="1" applyAlignment="1">
      <alignment vertical="center" wrapText="1"/>
    </xf>
    <xf numFmtId="3" fontId="5" fillId="7" borderId="7" xfId="0" applyNumberFormat="1" applyFont="1" applyFill="1" applyBorder="1" applyAlignment="1">
      <alignment horizontal="center" vertical="center"/>
    </xf>
    <xf numFmtId="166" fontId="4" fillId="7" borderId="7" xfId="1" applyNumberFormat="1" applyFont="1" applyFill="1" applyBorder="1" applyAlignment="1">
      <alignment vertical="center" wrapText="1"/>
    </xf>
    <xf numFmtId="3" fontId="5" fillId="7" borderId="7" xfId="0" applyNumberFormat="1" applyFont="1" applyFill="1" applyBorder="1" applyAlignment="1">
      <alignment horizontal="center" vertical="center" wrapText="1"/>
    </xf>
    <xf numFmtId="168" fontId="5" fillId="0" borderId="7" xfId="0" applyNumberFormat="1" applyFont="1" applyBorder="1" applyAlignment="1">
      <alignment horizontal="center" vertical="center" wrapText="1"/>
    </xf>
    <xf numFmtId="0" fontId="4" fillId="14" borderId="7" xfId="0" applyFont="1" applyFill="1" applyBorder="1" applyAlignment="1">
      <alignment horizontal="center" vertical="center" wrapText="1"/>
    </xf>
    <xf numFmtId="168" fontId="5" fillId="7" borderId="7" xfId="0" applyNumberFormat="1" applyFont="1" applyFill="1" applyBorder="1" applyAlignment="1">
      <alignment horizontal="center" vertical="center" wrapText="1"/>
    </xf>
    <xf numFmtId="43" fontId="4" fillId="3" borderId="7" xfId="1" applyFont="1" applyFill="1" applyBorder="1" applyAlignment="1">
      <alignment vertical="center"/>
    </xf>
    <xf numFmtId="0" fontId="4" fillId="3" borderId="7" xfId="0" applyFont="1" applyFill="1" applyBorder="1" applyAlignment="1">
      <alignment horizontal="right" vertical="center" wrapText="1"/>
    </xf>
    <xf numFmtId="14" fontId="4" fillId="3" borderId="7" xfId="0" applyNumberFormat="1" applyFont="1" applyFill="1" applyBorder="1" applyAlignment="1">
      <alignment horizontal="center" vertical="center" wrapText="1"/>
    </xf>
    <xf numFmtId="14" fontId="4" fillId="3" borderId="7" xfId="0" applyNumberFormat="1" applyFont="1" applyFill="1" applyBorder="1" applyAlignment="1">
      <alignment vertical="center" wrapText="1"/>
    </xf>
    <xf numFmtId="166" fontId="4" fillId="3" borderId="7" xfId="1" applyNumberFormat="1" applyFont="1" applyFill="1" applyBorder="1" applyAlignment="1">
      <alignment horizontal="center" vertical="center" wrapText="1"/>
    </xf>
    <xf numFmtId="166" fontId="4" fillId="3" borderId="7" xfId="1" applyNumberFormat="1" applyFont="1" applyFill="1" applyBorder="1" applyAlignment="1">
      <alignment vertical="center" wrapText="1"/>
    </xf>
    <xf numFmtId="0" fontId="4" fillId="7" borderId="7" xfId="0" applyFont="1" applyFill="1" applyBorder="1" applyAlignment="1">
      <alignment vertical="center"/>
    </xf>
    <xf numFmtId="166" fontId="4" fillId="7" borderId="7" xfId="0" applyNumberFormat="1" applyFont="1" applyFill="1" applyBorder="1" applyAlignment="1">
      <alignment vertical="center"/>
    </xf>
    <xf numFmtId="14" fontId="5" fillId="3" borderId="7" xfId="0" applyNumberFormat="1" applyFont="1" applyFill="1" applyBorder="1" applyAlignment="1">
      <alignment horizontal="center" vertical="center"/>
    </xf>
    <xf numFmtId="14" fontId="4" fillId="3" borderId="7" xfId="0" applyNumberFormat="1" applyFont="1" applyFill="1" applyBorder="1" applyAlignment="1">
      <alignment horizontal="center" vertical="center"/>
    </xf>
    <xf numFmtId="3" fontId="4" fillId="4" borderId="7" xfId="0" applyNumberFormat="1" applyFont="1" applyFill="1" applyBorder="1" applyAlignment="1">
      <alignment horizontal="right" vertical="center" wrapText="1"/>
    </xf>
    <xf numFmtId="3" fontId="4" fillId="0" borderId="7" xfId="0" applyNumberFormat="1" applyFont="1" applyBorder="1" applyAlignment="1">
      <alignment horizontal="right" vertical="center" wrapText="1"/>
    </xf>
    <xf numFmtId="3" fontId="4" fillId="0" borderId="7" xfId="0" applyNumberFormat="1" applyFont="1" applyBorder="1" applyAlignment="1">
      <alignment horizontal="center" vertical="center" wrapText="1"/>
    </xf>
    <xf numFmtId="3" fontId="4" fillId="10" borderId="7" xfId="0" applyNumberFormat="1" applyFont="1" applyFill="1" applyBorder="1" applyAlignment="1">
      <alignment horizontal="center" vertical="center" wrapText="1"/>
    </xf>
    <xf numFmtId="166" fontId="5" fillId="0" borderId="7" xfId="1" applyNumberFormat="1" applyFont="1" applyFill="1" applyBorder="1" applyAlignment="1">
      <alignment horizontal="right" vertical="center"/>
    </xf>
    <xf numFmtId="166" fontId="5" fillId="7" borderId="7" xfId="1" applyNumberFormat="1" applyFont="1" applyFill="1" applyBorder="1" applyAlignment="1">
      <alignment horizontal="right" vertical="center" wrapText="1"/>
    </xf>
    <xf numFmtId="9" fontId="4" fillId="15" borderId="7" xfId="2" applyFont="1" applyFill="1" applyBorder="1" applyAlignment="1">
      <alignment horizontal="center" vertical="center" wrapText="1"/>
    </xf>
    <xf numFmtId="166" fontId="5" fillId="0" borderId="7" xfId="1" applyNumberFormat="1" applyFont="1" applyBorder="1" applyAlignment="1">
      <alignment horizontal="right" vertical="center"/>
    </xf>
    <xf numFmtId="43" fontId="4" fillId="15" borderId="7" xfId="1" applyFont="1" applyFill="1" applyBorder="1" applyAlignment="1">
      <alignment horizontal="center" vertical="center" wrapText="1"/>
    </xf>
    <xf numFmtId="43" fontId="5" fillId="3" borderId="7" xfId="1" applyFont="1" applyFill="1" applyBorder="1" applyAlignment="1">
      <alignment horizontal="right" vertical="center" wrapText="1"/>
    </xf>
    <xf numFmtId="166" fontId="5" fillId="3" borderId="7" xfId="1" applyNumberFormat="1" applyFont="1" applyFill="1" applyBorder="1" applyAlignment="1">
      <alignment horizontal="right" vertical="center" wrapText="1"/>
    </xf>
    <xf numFmtId="3" fontId="5" fillId="3" borderId="7" xfId="0" applyNumberFormat="1" applyFont="1" applyFill="1" applyBorder="1" applyAlignment="1">
      <alignment vertical="center"/>
    </xf>
    <xf numFmtId="43" fontId="5" fillId="3" borderId="7" xfId="1" applyFont="1" applyFill="1" applyBorder="1" applyAlignment="1">
      <alignment horizontal="right" vertical="center"/>
    </xf>
    <xf numFmtId="43" fontId="4" fillId="10" borderId="7" xfId="1" applyFont="1" applyFill="1" applyBorder="1" applyAlignment="1">
      <alignment vertical="center"/>
    </xf>
    <xf numFmtId="4" fontId="5" fillId="10" borderId="7" xfId="0" applyNumberFormat="1" applyFont="1" applyFill="1" applyBorder="1" applyAlignment="1">
      <alignment horizontal="center" vertical="center"/>
    </xf>
    <xf numFmtId="166" fontId="4" fillId="10" borderId="7" xfId="1" applyNumberFormat="1" applyFont="1" applyFill="1" applyBorder="1" applyAlignment="1">
      <alignment vertical="center"/>
    </xf>
    <xf numFmtId="14" fontId="4" fillId="11" borderId="7" xfId="0" applyNumberFormat="1" applyFont="1" applyFill="1" applyBorder="1" applyAlignment="1">
      <alignment horizontal="center" vertical="center"/>
    </xf>
    <xf numFmtId="14" fontId="4" fillId="0" borderId="7" xfId="0" applyNumberFormat="1" applyFont="1" applyBorder="1" applyAlignment="1">
      <alignment horizontal="center" vertical="center"/>
    </xf>
    <xf numFmtId="0" fontId="4" fillId="0" borderId="7" xfId="0" applyFont="1" applyBorder="1" applyAlignment="1">
      <alignment horizontal="center" vertical="center" wrapText="1"/>
    </xf>
    <xf numFmtId="14" fontId="5" fillId="0" borderId="7" xfId="0" applyNumberFormat="1" applyFont="1" applyBorder="1" applyAlignment="1">
      <alignment horizontal="center" vertical="center"/>
    </xf>
    <xf numFmtId="166" fontId="4" fillId="0" borderId="7" xfId="1" applyNumberFormat="1" applyFont="1" applyFill="1" applyBorder="1" applyAlignment="1">
      <alignment horizontal="center" vertical="center" wrapText="1"/>
    </xf>
    <xf numFmtId="1" fontId="4" fillId="0" borderId="7" xfId="1" applyNumberFormat="1" applyFont="1" applyFill="1" applyBorder="1" applyAlignment="1">
      <alignment horizontal="center" vertical="center" wrapText="1"/>
    </xf>
    <xf numFmtId="43" fontId="4" fillId="0" borderId="7" xfId="0" applyNumberFormat="1" applyFont="1" applyBorder="1" applyAlignment="1">
      <alignment vertical="center"/>
    </xf>
    <xf numFmtId="43" fontId="5" fillId="0" borderId="7" xfId="0" applyNumberFormat="1" applyFont="1" applyBorder="1" applyAlignment="1">
      <alignment vertical="center"/>
    </xf>
    <xf numFmtId="4" fontId="5" fillId="7" borderId="7" xfId="0" applyNumberFormat="1" applyFont="1" applyFill="1" applyBorder="1" applyAlignment="1">
      <alignment vertical="center"/>
    </xf>
    <xf numFmtId="14" fontId="4" fillId="0" borderId="7" xfId="0" applyNumberFormat="1" applyFont="1" applyFill="1" applyBorder="1" applyAlignment="1">
      <alignment horizontal="center" vertical="center"/>
    </xf>
    <xf numFmtId="0" fontId="4" fillId="7" borderId="7" xfId="1" applyNumberFormat="1" applyFont="1" applyFill="1" applyBorder="1" applyAlignment="1">
      <alignment horizontal="center" vertical="center" wrapText="1"/>
    </xf>
    <xf numFmtId="14" fontId="8" fillId="0" borderId="7" xfId="0" applyNumberFormat="1" applyFont="1" applyFill="1" applyBorder="1" applyAlignment="1">
      <alignment horizontal="center" vertical="center"/>
    </xf>
    <xf numFmtId="14" fontId="9" fillId="0" borderId="7" xfId="0" applyNumberFormat="1" applyFont="1" applyFill="1" applyBorder="1" applyAlignment="1">
      <alignment horizontal="center" vertical="center"/>
    </xf>
    <xf numFmtId="43" fontId="4" fillId="4" borderId="8" xfId="1" applyFont="1" applyFill="1" applyBorder="1" applyAlignment="1">
      <alignment horizontal="right" vertical="center"/>
    </xf>
    <xf numFmtId="4" fontId="5" fillId="0" borderId="7" xfId="0" applyNumberFormat="1" applyFont="1" applyFill="1" applyBorder="1" applyAlignment="1">
      <alignment vertical="center"/>
    </xf>
    <xf numFmtId="43" fontId="4" fillId="0" borderId="11" xfId="1" applyFont="1" applyBorder="1" applyAlignment="1">
      <alignment horizontal="right" vertical="center"/>
    </xf>
    <xf numFmtId="43" fontId="4" fillId="4" borderId="10" xfId="1" applyFont="1" applyFill="1" applyBorder="1" applyAlignment="1">
      <alignment horizontal="right" vertical="center"/>
    </xf>
    <xf numFmtId="43" fontId="4" fillId="0" borderId="12" xfId="1" applyFont="1" applyFill="1" applyBorder="1" applyAlignment="1">
      <alignment horizontal="right" vertical="center"/>
    </xf>
    <xf numFmtId="4" fontId="5" fillId="0" borderId="12" xfId="0" applyNumberFormat="1" applyFont="1" applyFill="1" applyBorder="1" applyAlignment="1">
      <alignment vertical="center"/>
    </xf>
    <xf numFmtId="0" fontId="8" fillId="0" borderId="7" xfId="0" applyFont="1" applyBorder="1" applyAlignment="1">
      <alignment horizontal="center" vertical="center"/>
    </xf>
    <xf numFmtId="14" fontId="8" fillId="0" borderId="7" xfId="0" applyNumberFormat="1" applyFont="1" applyBorder="1" applyAlignment="1">
      <alignment horizontal="center" vertical="center"/>
    </xf>
    <xf numFmtId="14" fontId="8" fillId="0" borderId="7" xfId="0" applyNumberFormat="1" applyFont="1" applyBorder="1" applyAlignment="1">
      <alignment vertical="center"/>
    </xf>
    <xf numFmtId="0" fontId="4" fillId="20" borderId="7" xfId="0" applyFont="1" applyFill="1" applyBorder="1" applyAlignment="1">
      <alignment vertical="center" wrapText="1"/>
    </xf>
    <xf numFmtId="166" fontId="4" fillId="20" borderId="7" xfId="1" applyNumberFormat="1" applyFont="1" applyFill="1" applyBorder="1" applyAlignment="1">
      <alignment horizontal="center" vertical="center" wrapText="1"/>
    </xf>
    <xf numFmtId="0" fontId="4" fillId="20" borderId="7" xfId="0" applyFont="1" applyFill="1" applyBorder="1" applyAlignment="1">
      <alignment horizontal="center" vertical="center" wrapText="1"/>
    </xf>
    <xf numFmtId="0" fontId="5" fillId="20" borderId="7" xfId="0" applyFont="1" applyFill="1" applyBorder="1" applyAlignment="1">
      <alignment vertical="center"/>
    </xf>
    <xf numFmtId="0" fontId="5" fillId="20" borderId="7" xfId="0" applyFont="1" applyFill="1" applyBorder="1" applyAlignment="1">
      <alignment horizontal="center" vertical="center" wrapText="1"/>
    </xf>
    <xf numFmtId="165" fontId="5" fillId="20" borderId="7" xfId="0" applyNumberFormat="1" applyFont="1" applyFill="1" applyBorder="1" applyAlignment="1">
      <alignment horizontal="center" vertical="center" wrapText="1"/>
    </xf>
    <xf numFmtId="43" fontId="5" fillId="20" borderId="7" xfId="1" applyFont="1" applyFill="1" applyBorder="1" applyAlignment="1">
      <alignment horizontal="right" vertical="center" wrapText="1"/>
    </xf>
    <xf numFmtId="0" fontId="6" fillId="20" borderId="7" xfId="0" applyFont="1" applyFill="1" applyBorder="1" applyAlignment="1">
      <alignment vertical="center"/>
    </xf>
    <xf numFmtId="43" fontId="5" fillId="20" borderId="7" xfId="1" applyFont="1" applyFill="1" applyBorder="1" applyAlignment="1">
      <alignment horizontal="right" vertical="center"/>
    </xf>
    <xf numFmtId="0" fontId="4" fillId="20" borderId="7" xfId="0" applyFont="1" applyFill="1" applyBorder="1" applyAlignment="1">
      <alignment vertical="center"/>
    </xf>
    <xf numFmtId="43" fontId="4" fillId="20" borderId="7" xfId="1" applyFont="1" applyFill="1" applyBorder="1" applyAlignment="1">
      <alignment horizontal="right" vertical="center"/>
    </xf>
    <xf numFmtId="0" fontId="4" fillId="20" borderId="7" xfId="0" applyFont="1" applyFill="1" applyBorder="1" applyAlignment="1">
      <alignment horizontal="center" vertical="center"/>
    </xf>
    <xf numFmtId="14" fontId="5" fillId="17" borderId="7" xfId="0" applyNumberFormat="1" applyFont="1" applyFill="1" applyBorder="1" applyAlignment="1">
      <alignment horizontal="center" vertical="center"/>
    </xf>
    <xf numFmtId="14" fontId="5" fillId="0" borderId="7" xfId="0" applyNumberFormat="1" applyFont="1" applyBorder="1" applyAlignment="1">
      <alignment vertical="center"/>
    </xf>
    <xf numFmtId="14" fontId="4" fillId="20" borderId="7" xfId="0" applyNumberFormat="1" applyFont="1" applyFill="1" applyBorder="1" applyAlignment="1">
      <alignment horizontal="center" vertical="center"/>
    </xf>
    <xf numFmtId="14" fontId="4" fillId="20" borderId="7" xfId="0" applyNumberFormat="1" applyFont="1" applyFill="1" applyBorder="1" applyAlignment="1">
      <alignment vertical="center"/>
    </xf>
    <xf numFmtId="43" fontId="8" fillId="0" borderId="7" xfId="1" applyFont="1" applyFill="1" applyBorder="1" applyAlignment="1">
      <alignment horizontal="right"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0" fillId="0" borderId="2" xfId="0" applyBorder="1" applyAlignment="1">
      <alignment horizontal="left" vertical="center"/>
    </xf>
    <xf numFmtId="166" fontId="0" fillId="0" borderId="2" xfId="1" applyNumberFormat="1" applyFont="1" applyBorder="1" applyAlignment="1">
      <alignment vertical="center"/>
    </xf>
    <xf numFmtId="164" fontId="0" fillId="0" borderId="0" xfId="0" applyNumberFormat="1"/>
    <xf numFmtId="43" fontId="0" fillId="0" borderId="0" xfId="0" applyNumberFormat="1"/>
    <xf numFmtId="3" fontId="0" fillId="0" borderId="0" xfId="0" applyNumberFormat="1"/>
    <xf numFmtId="166" fontId="0" fillId="0" borderId="0" xfId="0" applyNumberFormat="1"/>
    <xf numFmtId="0" fontId="2" fillId="3" borderId="2" xfId="0" applyFont="1" applyFill="1" applyBorder="1" applyAlignment="1">
      <alignment horizontal="left" vertical="center"/>
    </xf>
    <xf numFmtId="166" fontId="2" fillId="3" borderId="2" xfId="1" applyNumberFormat="1" applyFont="1" applyFill="1" applyBorder="1" applyAlignment="1">
      <alignment horizontal="center" vertical="center"/>
    </xf>
    <xf numFmtId="43" fontId="0" fillId="0" borderId="0" xfId="1" applyFont="1"/>
    <xf numFmtId="0" fontId="2" fillId="11" borderId="2" xfId="0" applyFont="1" applyFill="1" applyBorder="1" applyAlignment="1">
      <alignment vertical="center" wrapText="1"/>
    </xf>
    <xf numFmtId="0" fontId="2" fillId="11" borderId="2" xfId="0" applyFont="1" applyFill="1" applyBorder="1" applyAlignment="1">
      <alignment horizontal="center" vertical="center" wrapText="1"/>
    </xf>
    <xf numFmtId="166" fontId="0" fillId="0" borderId="2" xfId="1" applyNumberFormat="1" applyFont="1" applyBorder="1"/>
    <xf numFmtId="166" fontId="0" fillId="0" borderId="0" xfId="1" applyNumberFormat="1" applyFont="1"/>
    <xf numFmtId="0" fontId="2" fillId="11" borderId="2" xfId="0" applyFont="1" applyFill="1" applyBorder="1"/>
    <xf numFmtId="166" fontId="2" fillId="11" borderId="2" xfId="1" applyNumberFormat="1" applyFont="1" applyFill="1" applyBorder="1"/>
    <xf numFmtId="0" fontId="10" fillId="0" borderId="0" xfId="0" applyFont="1" applyAlignment="1">
      <alignment horizontal="center" vertical="center"/>
    </xf>
    <xf numFmtId="166" fontId="0" fillId="20" borderId="2" xfId="1" applyNumberFormat="1" applyFont="1" applyFill="1" applyBorder="1" applyAlignment="1">
      <alignment vertical="center"/>
    </xf>
    <xf numFmtId="0" fontId="0" fillId="0" borderId="0" xfId="0" applyAlignment="1">
      <alignment horizontal="right"/>
    </xf>
    <xf numFmtId="0" fontId="0" fillId="0" borderId="13" xfId="0" applyFill="1" applyBorder="1" applyAlignment="1">
      <alignment horizontal="right"/>
    </xf>
    <xf numFmtId="0" fontId="0" fillId="0" borderId="13" xfId="0" applyBorder="1" applyAlignment="1">
      <alignment horizontal="left"/>
    </xf>
    <xf numFmtId="166" fontId="0" fillId="20" borderId="2" xfId="1" applyNumberFormat="1" applyFont="1" applyFill="1" applyBorder="1"/>
    <xf numFmtId="0" fontId="0" fillId="0" borderId="14" xfId="0" applyBorder="1" applyAlignment="1">
      <alignment horizontal="left" vertical="center"/>
    </xf>
    <xf numFmtId="0" fontId="2" fillId="3" borderId="14" xfId="0" applyFont="1" applyFill="1" applyBorder="1" applyAlignment="1">
      <alignment horizontal="left" vertical="center"/>
    </xf>
    <xf numFmtId="166" fontId="0" fillId="0" borderId="17" xfId="1" applyNumberFormat="1" applyFont="1" applyBorder="1" applyAlignment="1">
      <alignment vertical="center"/>
    </xf>
    <xf numFmtId="166" fontId="0" fillId="0" borderId="18" xfId="1" applyNumberFormat="1" applyFont="1" applyBorder="1" applyAlignment="1">
      <alignment vertical="center"/>
    </xf>
    <xf numFmtId="166" fontId="2" fillId="3" borderId="19" xfId="1" applyNumberFormat="1" applyFont="1" applyFill="1" applyBorder="1" applyAlignment="1">
      <alignment horizontal="center" vertical="center"/>
    </xf>
    <xf numFmtId="166" fontId="2" fillId="3" borderId="20" xfId="1" applyNumberFormat="1" applyFont="1" applyFill="1" applyBorder="1" applyAlignment="1">
      <alignment horizontal="center" vertical="center"/>
    </xf>
    <xf numFmtId="166" fontId="2" fillId="3" borderId="21" xfId="1" applyNumberFormat="1" applyFont="1" applyFill="1" applyBorder="1" applyAlignment="1">
      <alignment horizontal="center" vertical="center"/>
    </xf>
    <xf numFmtId="166" fontId="7" fillId="0" borderId="2" xfId="1" applyNumberFormat="1" applyFont="1" applyBorder="1" applyAlignment="1">
      <alignment vertical="center"/>
    </xf>
    <xf numFmtId="166" fontId="7" fillId="20" borderId="2" xfId="1" applyNumberFormat="1" applyFont="1" applyFill="1" applyBorder="1" applyAlignment="1">
      <alignment vertical="center"/>
    </xf>
    <xf numFmtId="166" fontId="11" fillId="3" borderId="20" xfId="1" applyNumberFormat="1" applyFont="1" applyFill="1" applyBorder="1" applyAlignment="1">
      <alignment horizontal="center" vertical="center"/>
    </xf>
    <xf numFmtId="166" fontId="12" fillId="3" borderId="20" xfId="1" applyNumberFormat="1" applyFont="1" applyFill="1" applyBorder="1" applyAlignment="1">
      <alignment horizontal="center" vertical="center"/>
    </xf>
    <xf numFmtId="166" fontId="0" fillId="0" borderId="14" xfId="1" applyNumberFormat="1" applyFont="1" applyBorder="1" applyAlignment="1">
      <alignment vertical="center"/>
    </xf>
    <xf numFmtId="166" fontId="2" fillId="3" borderId="22" xfId="1" applyNumberFormat="1" applyFont="1" applyFill="1" applyBorder="1" applyAlignment="1">
      <alignment horizontal="center" vertical="center"/>
    </xf>
    <xf numFmtId="10" fontId="0" fillId="0" borderId="17" xfId="2" applyNumberFormat="1" applyFont="1" applyBorder="1" applyAlignment="1">
      <alignment horizontal="center" vertical="center"/>
    </xf>
    <xf numFmtId="10" fontId="0" fillId="0" borderId="18" xfId="2" applyNumberFormat="1"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166" fontId="0" fillId="0" borderId="23" xfId="1" applyNumberFormat="1" applyFont="1" applyBorder="1" applyAlignment="1">
      <alignment vertical="center"/>
    </xf>
    <xf numFmtId="166" fontId="0" fillId="0" borderId="3" xfId="1" applyNumberFormat="1" applyFont="1" applyBorder="1" applyAlignment="1">
      <alignment vertical="center"/>
    </xf>
    <xf numFmtId="166" fontId="0" fillId="0" borderId="24" xfId="1" applyNumberFormat="1" applyFont="1" applyBorder="1" applyAlignment="1">
      <alignment vertical="center"/>
    </xf>
    <xf numFmtId="166" fontId="7" fillId="0" borderId="3" xfId="1" applyNumberFormat="1" applyFont="1" applyBorder="1" applyAlignment="1">
      <alignment vertical="center"/>
    </xf>
    <xf numFmtId="166" fontId="0" fillId="0" borderId="4" xfId="1" applyNumberFormat="1" applyFont="1" applyBorder="1" applyAlignment="1">
      <alignment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10" fontId="0" fillId="0" borderId="15" xfId="2" applyNumberFormat="1" applyFont="1" applyBorder="1" applyAlignment="1">
      <alignment horizontal="center" vertical="center"/>
    </xf>
    <xf numFmtId="10" fontId="0" fillId="0" borderId="16" xfId="2" applyNumberFormat="1" applyFont="1" applyBorder="1" applyAlignment="1">
      <alignment horizontal="center" vertical="center"/>
    </xf>
    <xf numFmtId="10" fontId="0" fillId="20" borderId="21" xfId="2" applyNumberFormat="1" applyFont="1" applyFill="1" applyBorder="1" applyAlignment="1">
      <alignment horizontal="center" vertical="center"/>
    </xf>
    <xf numFmtId="10" fontId="0" fillId="8" borderId="17" xfId="2" applyNumberFormat="1" applyFont="1" applyFill="1" applyBorder="1" applyAlignment="1">
      <alignment horizontal="center" vertical="center"/>
    </xf>
    <xf numFmtId="10" fontId="0" fillId="8" borderId="18" xfId="2" applyNumberFormat="1" applyFont="1" applyFill="1" applyBorder="1" applyAlignment="1">
      <alignment horizontal="center" vertical="center"/>
    </xf>
    <xf numFmtId="10" fontId="0" fillId="8" borderId="25" xfId="2" applyNumberFormat="1" applyFont="1" applyFill="1" applyBorder="1" applyAlignment="1">
      <alignment horizontal="center" vertical="center"/>
    </xf>
    <xf numFmtId="10" fontId="0" fillId="0" borderId="28" xfId="2" applyNumberFormat="1" applyFont="1" applyBorder="1" applyAlignment="1">
      <alignment horizontal="center" vertical="center"/>
    </xf>
    <xf numFmtId="0" fontId="10" fillId="0" borderId="0" xfId="0" applyFont="1" applyAlignment="1">
      <alignment horizontal="center" vertical="center" wrapText="1"/>
    </xf>
    <xf numFmtId="10" fontId="0" fillId="4" borderId="19" xfId="2" applyNumberFormat="1" applyFont="1" applyFill="1" applyBorder="1" applyAlignment="1">
      <alignment horizontal="center" vertical="center"/>
    </xf>
    <xf numFmtId="14" fontId="4" fillId="0" borderId="7" xfId="0" applyNumberFormat="1" applyFont="1" applyFill="1" applyBorder="1" applyAlignment="1">
      <alignment horizontal="center" vertical="center"/>
    </xf>
    <xf numFmtId="166" fontId="4" fillId="0" borderId="7" xfId="1" applyNumberFormat="1" applyFont="1" applyFill="1" applyBorder="1" applyAlignment="1">
      <alignment horizontal="center" vertical="center" wrapText="1"/>
    </xf>
    <xf numFmtId="166" fontId="5" fillId="3" borderId="7" xfId="1" applyNumberFormat="1" applyFont="1" applyFill="1" applyBorder="1" applyAlignment="1">
      <alignment horizontal="center" vertical="center" wrapText="1"/>
    </xf>
    <xf numFmtId="43" fontId="4" fillId="11" borderId="7" xfId="1" applyFont="1" applyFill="1" applyBorder="1" applyAlignment="1">
      <alignment horizontal="right" vertical="center"/>
    </xf>
    <xf numFmtId="43" fontId="4" fillId="0" borderId="7" xfId="1" applyFont="1" applyBorder="1" applyAlignment="1">
      <alignment horizontal="right" vertical="center"/>
    </xf>
    <xf numFmtId="166" fontId="4" fillId="11" borderId="7" xfId="1" applyNumberFormat="1" applyFont="1" applyFill="1" applyBorder="1" applyAlignment="1">
      <alignment horizontal="right" vertical="center"/>
    </xf>
    <xf numFmtId="166" fontId="4" fillId="0" borderId="7" xfId="1" applyNumberFormat="1" applyFont="1" applyBorder="1" applyAlignment="1">
      <alignment horizontal="right" vertical="center"/>
    </xf>
    <xf numFmtId="166" fontId="4" fillId="15" borderId="7" xfId="1" applyNumberFormat="1" applyFont="1" applyFill="1" applyBorder="1" applyAlignment="1">
      <alignment horizontal="center" vertical="center" wrapText="1"/>
    </xf>
    <xf numFmtId="166" fontId="5" fillId="4" borderId="7" xfId="1" applyNumberFormat="1" applyFont="1" applyFill="1" applyBorder="1" applyAlignment="1">
      <alignment horizontal="center" vertical="center" wrapText="1"/>
    </xf>
    <xf numFmtId="4" fontId="5" fillId="7" borderId="11" xfId="0" applyNumberFormat="1" applyFont="1" applyFill="1" applyBorder="1" applyAlignment="1">
      <alignment horizontal="center" vertical="center"/>
    </xf>
    <xf numFmtId="43" fontId="5" fillId="7" borderId="11" xfId="1" applyFont="1" applyFill="1" applyBorder="1" applyAlignment="1">
      <alignment horizontal="right" vertical="center" wrapText="1"/>
    </xf>
    <xf numFmtId="43" fontId="5" fillId="3" borderId="11" xfId="1" applyFont="1" applyFill="1" applyBorder="1" applyAlignment="1">
      <alignment horizontal="right" vertical="center" wrapText="1"/>
    </xf>
    <xf numFmtId="43" fontId="5" fillId="10" borderId="11" xfId="1" applyFont="1" applyFill="1" applyBorder="1" applyAlignment="1">
      <alignment horizontal="right" vertical="center" wrapText="1"/>
    </xf>
    <xf numFmtId="43" fontId="5" fillId="11" borderId="11" xfId="1" applyFont="1" applyFill="1" applyBorder="1" applyAlignment="1">
      <alignment horizontal="right" vertical="center" wrapText="1"/>
    </xf>
    <xf numFmtId="43" fontId="4" fillId="0" borderId="11" xfId="1" applyFont="1" applyBorder="1" applyAlignment="1">
      <alignment horizontal="right" vertical="center" wrapText="1"/>
    </xf>
    <xf numFmtId="43" fontId="5" fillId="0" borderId="11" xfId="1" applyFont="1" applyBorder="1" applyAlignment="1">
      <alignment horizontal="right" vertical="center" wrapText="1"/>
    </xf>
    <xf numFmtId="43" fontId="4" fillId="0" borderId="11" xfId="1" applyFont="1" applyFill="1" applyBorder="1" applyAlignment="1">
      <alignment horizontal="right" vertical="center" wrapText="1"/>
    </xf>
    <xf numFmtId="43" fontId="5" fillId="0" borderId="11" xfId="1" applyFont="1" applyBorder="1" applyAlignment="1">
      <alignment horizontal="right" vertical="center"/>
    </xf>
    <xf numFmtId="43" fontId="5" fillId="3" borderId="11" xfId="0" applyNumberFormat="1" applyFont="1" applyFill="1" applyBorder="1" applyAlignment="1">
      <alignment vertical="center"/>
    </xf>
    <xf numFmtId="43" fontId="5" fillId="11" borderId="11" xfId="0" applyNumberFormat="1" applyFont="1" applyFill="1" applyBorder="1" applyAlignment="1">
      <alignment vertical="center"/>
    </xf>
    <xf numFmtId="0" fontId="5" fillId="7" borderId="11" xfId="0" applyFont="1" applyFill="1" applyBorder="1" applyAlignment="1">
      <alignment vertical="center"/>
    </xf>
    <xf numFmtId="3" fontId="4" fillId="7" borderId="11" xfId="0" applyNumberFormat="1" applyFont="1" applyFill="1" applyBorder="1" applyAlignment="1">
      <alignment vertical="center"/>
    </xf>
    <xf numFmtId="0" fontId="5" fillId="0" borderId="11" xfId="0" applyFont="1" applyBorder="1" applyAlignment="1">
      <alignment vertical="center"/>
    </xf>
    <xf numFmtId="43" fontId="4" fillId="7" borderId="11" xfId="1" applyFont="1" applyFill="1" applyBorder="1" applyAlignment="1">
      <alignment vertical="center"/>
    </xf>
    <xf numFmtId="3" fontId="4" fillId="0" borderId="11" xfId="0" applyNumberFormat="1" applyFont="1" applyBorder="1" applyAlignment="1">
      <alignment vertical="center"/>
    </xf>
    <xf numFmtId="43" fontId="5" fillId="3" borderId="11" xfId="1" applyFont="1" applyFill="1" applyBorder="1" applyAlignment="1">
      <alignment vertical="center"/>
    </xf>
    <xf numFmtId="0" fontId="4" fillId="0" borderId="11" xfId="0" applyFont="1" applyBorder="1" applyAlignment="1">
      <alignment vertical="center"/>
    </xf>
    <xf numFmtId="43" fontId="4" fillId="3" borderId="11" xfId="1" applyFont="1" applyFill="1" applyBorder="1" applyAlignment="1">
      <alignment vertical="center"/>
    </xf>
    <xf numFmtId="43" fontId="5" fillId="11" borderId="11" xfId="1" applyFont="1" applyFill="1" applyBorder="1" applyAlignment="1">
      <alignment vertical="center"/>
    </xf>
    <xf numFmtId="43" fontId="5" fillId="7" borderId="11" xfId="1" applyFont="1" applyFill="1" applyBorder="1" applyAlignment="1">
      <alignment vertical="center"/>
    </xf>
    <xf numFmtId="166" fontId="4" fillId="7" borderId="11" xfId="0" applyNumberFormat="1" applyFont="1" applyFill="1" applyBorder="1" applyAlignment="1">
      <alignment vertical="center"/>
    </xf>
    <xf numFmtId="0" fontId="4" fillId="7" borderId="11" xfId="0" applyFont="1" applyFill="1" applyBorder="1" applyAlignment="1">
      <alignment vertical="center"/>
    </xf>
    <xf numFmtId="4" fontId="5" fillId="7" borderId="11" xfId="0" applyNumberFormat="1" applyFont="1" applyFill="1" applyBorder="1" applyAlignment="1">
      <alignment vertical="center"/>
    </xf>
    <xf numFmtId="43" fontId="4" fillId="0" borderId="11" xfId="0" applyNumberFormat="1" applyFont="1" applyBorder="1" applyAlignment="1">
      <alignment vertical="center"/>
    </xf>
    <xf numFmtId="43" fontId="5" fillId="3" borderId="11" xfId="1" applyFont="1" applyFill="1" applyBorder="1" applyAlignment="1">
      <alignment horizontal="right" vertical="center"/>
    </xf>
    <xf numFmtId="43" fontId="4" fillId="11" borderId="11" xfId="1" applyFont="1" applyFill="1" applyBorder="1" applyAlignment="1">
      <alignment horizontal="right" vertical="center"/>
    </xf>
    <xf numFmtId="43" fontId="4" fillId="7" borderId="11" xfId="1" applyFont="1" applyFill="1" applyBorder="1" applyAlignment="1">
      <alignment horizontal="right" vertical="center"/>
    </xf>
    <xf numFmtId="43" fontId="4" fillId="4" borderId="11" xfId="1" applyFont="1" applyFill="1" applyBorder="1" applyAlignment="1">
      <alignment horizontal="right" vertical="center"/>
    </xf>
    <xf numFmtId="43" fontId="4" fillId="0" borderId="11" xfId="1" applyFont="1" applyFill="1" applyBorder="1" applyAlignment="1">
      <alignment horizontal="right" vertical="center"/>
    </xf>
    <xf numFmtId="166" fontId="4" fillId="0" borderId="11" xfId="1" applyNumberFormat="1" applyFont="1" applyFill="1" applyBorder="1" applyAlignment="1">
      <alignment horizontal="center" vertical="center" wrapText="1"/>
    </xf>
    <xf numFmtId="166" fontId="4" fillId="15" borderId="11" xfId="1" applyNumberFormat="1" applyFont="1" applyFill="1" applyBorder="1" applyAlignment="1">
      <alignment horizontal="center" vertical="center" wrapText="1"/>
    </xf>
    <xf numFmtId="43" fontId="5" fillId="0" borderId="11" xfId="1" applyFont="1" applyFill="1" applyBorder="1" applyAlignment="1">
      <alignment horizontal="right" vertical="center"/>
    </xf>
    <xf numFmtId="43" fontId="5" fillId="10" borderId="11" xfId="1" applyFont="1" applyFill="1" applyBorder="1" applyAlignment="1">
      <alignment horizontal="right" vertical="center"/>
    </xf>
    <xf numFmtId="43" fontId="5" fillId="15" borderId="11" xfId="1" applyFont="1" applyFill="1" applyBorder="1" applyAlignment="1">
      <alignment horizontal="right" vertical="center"/>
    </xf>
    <xf numFmtId="43" fontId="5" fillId="20" borderId="11" xfId="1" applyFont="1" applyFill="1" applyBorder="1" applyAlignment="1">
      <alignment horizontal="right" vertical="center" wrapText="1"/>
    </xf>
    <xf numFmtId="43" fontId="5" fillId="20" borderId="11" xfId="1" applyFont="1" applyFill="1" applyBorder="1" applyAlignment="1">
      <alignment horizontal="right" vertical="center"/>
    </xf>
    <xf numFmtId="43" fontId="4" fillId="20" borderId="11" xfId="1" applyFont="1" applyFill="1" applyBorder="1" applyAlignment="1">
      <alignment horizontal="right" vertical="center"/>
    </xf>
    <xf numFmtId="43" fontId="5" fillId="11" borderId="11" xfId="1" applyFont="1" applyFill="1" applyBorder="1" applyAlignment="1">
      <alignment horizontal="right" vertical="center"/>
    </xf>
    <xf numFmtId="43" fontId="4" fillId="15" borderId="11" xfId="1" applyFont="1" applyFill="1" applyBorder="1" applyAlignment="1">
      <alignment horizontal="right" vertical="center"/>
    </xf>
    <xf numFmtId="0" fontId="5" fillId="0" borderId="32" xfId="0" applyFont="1" applyBorder="1" applyAlignment="1">
      <alignment vertical="center"/>
    </xf>
    <xf numFmtId="166" fontId="5" fillId="8" borderId="36" xfId="1" applyNumberFormat="1" applyFont="1" applyFill="1" applyBorder="1" applyAlignment="1">
      <alignment horizontal="center" vertical="center" wrapText="1"/>
    </xf>
    <xf numFmtId="166" fontId="5" fillId="8" borderId="37" xfId="1" applyNumberFormat="1" applyFont="1" applyFill="1" applyBorder="1" applyAlignment="1">
      <alignment horizontal="center" vertical="center"/>
    </xf>
    <xf numFmtId="166" fontId="5" fillId="8" borderId="36" xfId="1" applyNumberFormat="1" applyFont="1" applyFill="1" applyBorder="1" applyAlignment="1">
      <alignment horizontal="right" vertical="center" wrapText="1"/>
    </xf>
    <xf numFmtId="166" fontId="5" fillId="8" borderId="37" xfId="1" applyNumberFormat="1" applyFont="1" applyFill="1" applyBorder="1" applyAlignment="1">
      <alignment horizontal="right" vertical="center" wrapText="1"/>
    </xf>
    <xf numFmtId="43" fontId="5" fillId="3" borderId="36" xfId="1" applyFont="1" applyFill="1" applyBorder="1" applyAlignment="1">
      <alignment horizontal="right" vertical="center" wrapText="1"/>
    </xf>
    <xf numFmtId="43" fontId="5" fillId="3" borderId="37" xfId="1" applyFont="1" applyFill="1" applyBorder="1" applyAlignment="1">
      <alignment horizontal="right" vertical="center" wrapText="1"/>
    </xf>
    <xf numFmtId="43" fontId="5" fillId="10" borderId="36" xfId="1" applyFont="1" applyFill="1" applyBorder="1" applyAlignment="1">
      <alignment horizontal="right" vertical="center" wrapText="1"/>
    </xf>
    <xf numFmtId="43" fontId="5" fillId="10" borderId="37" xfId="1" applyFont="1" applyFill="1" applyBorder="1" applyAlignment="1">
      <alignment horizontal="right" vertical="center" wrapText="1"/>
    </xf>
    <xf numFmtId="43" fontId="4" fillId="0" borderId="36" xfId="1" applyFont="1" applyBorder="1" applyAlignment="1">
      <alignment horizontal="right" vertical="center"/>
    </xf>
    <xf numFmtId="43" fontId="4" fillId="0" borderId="37" xfId="1" applyFont="1" applyBorder="1" applyAlignment="1">
      <alignment horizontal="right" vertical="center"/>
    </xf>
    <xf numFmtId="43" fontId="5" fillId="11" borderId="36" xfId="1" applyFont="1" applyFill="1" applyBorder="1" applyAlignment="1">
      <alignment horizontal="right" vertical="center" wrapText="1"/>
    </xf>
    <xf numFmtId="43" fontId="5" fillId="11" borderId="37" xfId="1" applyFont="1" applyFill="1" applyBorder="1" applyAlignment="1">
      <alignment horizontal="right" vertical="center" wrapText="1"/>
    </xf>
    <xf numFmtId="43" fontId="5" fillId="7" borderId="36" xfId="1" applyFont="1" applyFill="1" applyBorder="1" applyAlignment="1">
      <alignment horizontal="right" vertical="center" wrapText="1"/>
    </xf>
    <xf numFmtId="43" fontId="5" fillId="7" borderId="37" xfId="1" applyFont="1" applyFill="1" applyBorder="1" applyAlignment="1">
      <alignment horizontal="right" vertical="center" wrapText="1"/>
    </xf>
    <xf numFmtId="43" fontId="4" fillId="0" borderId="36" xfId="1" applyFont="1" applyBorder="1" applyAlignment="1">
      <alignment horizontal="right" vertical="center" wrapText="1"/>
    </xf>
    <xf numFmtId="43" fontId="4" fillId="0" borderId="37" xfId="1" applyFont="1" applyBorder="1" applyAlignment="1">
      <alignment horizontal="right" vertical="center" wrapText="1"/>
    </xf>
    <xf numFmtId="43" fontId="5" fillId="0" borderId="36" xfId="1" applyFont="1" applyBorder="1" applyAlignment="1">
      <alignment horizontal="right" vertical="center" wrapText="1"/>
    </xf>
    <xf numFmtId="43" fontId="5" fillId="0" borderId="37" xfId="1" applyFont="1" applyBorder="1" applyAlignment="1">
      <alignment horizontal="right" vertical="center" wrapText="1"/>
    </xf>
    <xf numFmtId="43" fontId="4" fillId="0" borderId="36" xfId="1" applyFont="1" applyFill="1" applyBorder="1" applyAlignment="1">
      <alignment horizontal="right" vertical="center" wrapText="1"/>
    </xf>
    <xf numFmtId="43" fontId="4" fillId="0" borderId="37" xfId="1" applyFont="1" applyFill="1" applyBorder="1" applyAlignment="1">
      <alignment horizontal="right" vertical="center" wrapText="1"/>
    </xf>
    <xf numFmtId="43" fontId="5" fillId="0" borderId="36" xfId="1" applyFont="1" applyBorder="1" applyAlignment="1">
      <alignment horizontal="right" vertical="center"/>
    </xf>
    <xf numFmtId="43" fontId="5" fillId="0" borderId="37" xfId="1" applyFont="1" applyBorder="1" applyAlignment="1">
      <alignment horizontal="right" vertical="center"/>
    </xf>
    <xf numFmtId="3" fontId="5" fillId="3" borderId="36" xfId="0" applyNumberFormat="1" applyFont="1" applyFill="1" applyBorder="1" applyAlignment="1">
      <alignment vertical="center"/>
    </xf>
    <xf numFmtId="3" fontId="5" fillId="3" borderId="37" xfId="0" applyNumberFormat="1" applyFont="1" applyFill="1" applyBorder="1" applyAlignment="1">
      <alignment vertical="center"/>
    </xf>
    <xf numFmtId="3" fontId="5" fillId="11" borderId="36" xfId="0" applyNumberFormat="1" applyFont="1" applyFill="1" applyBorder="1" applyAlignment="1">
      <alignment vertical="center"/>
    </xf>
    <xf numFmtId="3" fontId="5" fillId="11" borderId="37" xfId="0" applyNumberFormat="1" applyFont="1" applyFill="1" applyBorder="1" applyAlignment="1">
      <alignment vertical="center"/>
    </xf>
    <xf numFmtId="3" fontId="4" fillId="3" borderId="36" xfId="0" applyNumberFormat="1" applyFont="1" applyFill="1" applyBorder="1" applyAlignment="1">
      <alignment vertical="center"/>
    </xf>
    <xf numFmtId="3" fontId="4" fillId="3" borderId="37" xfId="0" applyNumberFormat="1" applyFont="1" applyFill="1" applyBorder="1" applyAlignment="1">
      <alignment vertical="center"/>
    </xf>
    <xf numFmtId="3" fontId="4" fillId="7" borderId="36" xfId="0" applyNumberFormat="1" applyFont="1" applyFill="1" applyBorder="1" applyAlignment="1">
      <alignment vertical="center"/>
    </xf>
    <xf numFmtId="3" fontId="4" fillId="7" borderId="37" xfId="0" applyNumberFormat="1" applyFont="1" applyFill="1" applyBorder="1" applyAlignment="1">
      <alignment vertical="center"/>
    </xf>
    <xf numFmtId="3" fontId="4" fillId="0" borderId="36" xfId="0" applyNumberFormat="1" applyFont="1" applyBorder="1" applyAlignment="1">
      <alignment vertical="center"/>
    </xf>
    <xf numFmtId="3" fontId="4" fillId="0" borderId="37" xfId="0" applyNumberFormat="1" applyFont="1" applyBorder="1" applyAlignment="1">
      <alignment vertical="center"/>
    </xf>
    <xf numFmtId="3" fontId="4" fillId="11" borderId="36" xfId="0" applyNumberFormat="1" applyFont="1" applyFill="1" applyBorder="1" applyAlignment="1">
      <alignment vertical="center"/>
    </xf>
    <xf numFmtId="3" fontId="4" fillId="11" borderId="37" xfId="0" applyNumberFormat="1" applyFont="1" applyFill="1" applyBorder="1" applyAlignment="1">
      <alignment vertical="center"/>
    </xf>
    <xf numFmtId="43" fontId="4" fillId="0" borderId="36" xfId="0" applyNumberFormat="1" applyFont="1" applyBorder="1" applyAlignment="1">
      <alignment vertical="center"/>
    </xf>
    <xf numFmtId="43" fontId="4" fillId="0" borderId="37" xfId="0" applyNumberFormat="1" applyFont="1" applyBorder="1" applyAlignment="1">
      <alignment vertical="center"/>
    </xf>
    <xf numFmtId="166" fontId="5" fillId="3" borderId="36" xfId="1" applyNumberFormat="1" applyFont="1" applyFill="1" applyBorder="1" applyAlignment="1">
      <alignment horizontal="right" vertical="center" wrapText="1"/>
    </xf>
    <xf numFmtId="166" fontId="5" fillId="3" borderId="37" xfId="1" applyNumberFormat="1" applyFont="1" applyFill="1" applyBorder="1" applyAlignment="1">
      <alignment horizontal="right" vertical="center" wrapText="1"/>
    </xf>
    <xf numFmtId="43" fontId="4" fillId="11" borderId="36" xfId="1" applyFont="1" applyFill="1" applyBorder="1" applyAlignment="1">
      <alignment horizontal="right" vertical="center"/>
    </xf>
    <xf numFmtId="43" fontId="4" fillId="11" borderId="37" xfId="1" applyFont="1" applyFill="1" applyBorder="1" applyAlignment="1">
      <alignment horizontal="right" vertical="center"/>
    </xf>
    <xf numFmtId="43" fontId="4" fillId="7" borderId="36" xfId="1" applyFont="1" applyFill="1" applyBorder="1" applyAlignment="1">
      <alignment horizontal="right" vertical="center"/>
    </xf>
    <xf numFmtId="43" fontId="4" fillId="7" borderId="37" xfId="1" applyFont="1" applyFill="1" applyBorder="1" applyAlignment="1">
      <alignment horizontal="right" vertical="center"/>
    </xf>
    <xf numFmtId="166" fontId="4" fillId="4" borderId="36" xfId="1" applyNumberFormat="1" applyFont="1" applyFill="1" applyBorder="1" applyAlignment="1">
      <alignment horizontal="right" vertical="center"/>
    </xf>
    <xf numFmtId="166" fontId="4" fillId="4" borderId="37" xfId="1" applyNumberFormat="1" applyFont="1" applyFill="1" applyBorder="1" applyAlignment="1">
      <alignment horizontal="right" vertical="center"/>
    </xf>
    <xf numFmtId="166" fontId="4" fillId="0" borderId="36" xfId="1" applyNumberFormat="1" applyFont="1" applyBorder="1" applyAlignment="1">
      <alignment horizontal="right" vertical="center"/>
    </xf>
    <xf numFmtId="166" fontId="4" fillId="0" borderId="37" xfId="1" applyNumberFormat="1" applyFont="1" applyBorder="1" applyAlignment="1">
      <alignment horizontal="right" vertical="center"/>
    </xf>
    <xf numFmtId="166" fontId="4" fillId="0" borderId="36" xfId="1" applyNumberFormat="1" applyFont="1" applyFill="1" applyBorder="1" applyAlignment="1">
      <alignment horizontal="right" vertical="center"/>
    </xf>
    <xf numFmtId="166" fontId="4" fillId="7" borderId="36" xfId="1" applyNumberFormat="1" applyFont="1" applyFill="1" applyBorder="1" applyAlignment="1">
      <alignment horizontal="right" vertical="center"/>
    </xf>
    <xf numFmtId="166" fontId="4" fillId="7" borderId="37" xfId="1" applyNumberFormat="1" applyFont="1" applyFill="1" applyBorder="1" applyAlignment="1">
      <alignment horizontal="right" vertical="center"/>
    </xf>
    <xf numFmtId="166" fontId="4" fillId="0" borderId="37" xfId="1" applyNumberFormat="1" applyFont="1" applyFill="1" applyBorder="1" applyAlignment="1">
      <alignment horizontal="right" vertical="center"/>
    </xf>
    <xf numFmtId="166" fontId="4" fillId="11" borderId="36" xfId="1" applyNumberFormat="1" applyFont="1" applyFill="1" applyBorder="1" applyAlignment="1">
      <alignment horizontal="right" vertical="center"/>
    </xf>
    <xf numFmtId="166" fontId="4" fillId="11" borderId="37" xfId="1" applyNumberFormat="1" applyFont="1" applyFill="1" applyBorder="1" applyAlignment="1">
      <alignment horizontal="right" vertical="center"/>
    </xf>
    <xf numFmtId="166" fontId="5" fillId="11" borderId="36" xfId="1" applyNumberFormat="1" applyFont="1" applyFill="1" applyBorder="1" applyAlignment="1">
      <alignment horizontal="right" vertical="center" wrapText="1"/>
    </xf>
    <xf numFmtId="166" fontId="5" fillId="11" borderId="37" xfId="1" applyNumberFormat="1" applyFont="1" applyFill="1" applyBorder="1" applyAlignment="1">
      <alignment horizontal="right" vertical="center" wrapText="1"/>
    </xf>
    <xf numFmtId="166" fontId="5" fillId="10" borderId="36" xfId="1" applyNumberFormat="1" applyFont="1" applyFill="1" applyBorder="1" applyAlignment="1">
      <alignment horizontal="right" vertical="center" wrapText="1"/>
    </xf>
    <xf numFmtId="166" fontId="5" fillId="10" borderId="37" xfId="1" applyNumberFormat="1" applyFont="1" applyFill="1" applyBorder="1" applyAlignment="1">
      <alignment horizontal="right" vertical="center" wrapText="1"/>
    </xf>
    <xf numFmtId="166" fontId="5" fillId="0" borderId="36" xfId="1" applyNumberFormat="1" applyFont="1" applyFill="1" applyBorder="1" applyAlignment="1">
      <alignment horizontal="right" vertical="center"/>
    </xf>
    <xf numFmtId="166" fontId="5" fillId="0" borderId="37" xfId="1" applyNumberFormat="1" applyFont="1" applyFill="1" applyBorder="1" applyAlignment="1">
      <alignment horizontal="right" vertical="center"/>
    </xf>
    <xf numFmtId="166" fontId="5" fillId="7" borderId="36" xfId="1" applyNumberFormat="1" applyFont="1" applyFill="1" applyBorder="1" applyAlignment="1">
      <alignment horizontal="right" vertical="center" wrapText="1"/>
    </xf>
    <xf numFmtId="166" fontId="5" fillId="7" borderId="37" xfId="1" applyNumberFormat="1" applyFont="1" applyFill="1" applyBorder="1" applyAlignment="1">
      <alignment horizontal="right" vertical="center" wrapText="1"/>
    </xf>
    <xf numFmtId="166" fontId="5" fillId="0" borderId="36" xfId="1" applyNumberFormat="1" applyFont="1" applyBorder="1" applyAlignment="1">
      <alignment horizontal="right" vertical="center"/>
    </xf>
    <xf numFmtId="166" fontId="5" fillId="0" borderId="37" xfId="1" applyNumberFormat="1" applyFont="1" applyBorder="1" applyAlignment="1">
      <alignment horizontal="right" vertical="center"/>
    </xf>
    <xf numFmtId="43" fontId="5" fillId="10" borderId="36" xfId="1" applyFont="1" applyFill="1" applyBorder="1" applyAlignment="1">
      <alignment horizontal="right" vertical="center"/>
    </xf>
    <xf numFmtId="43" fontId="5" fillId="10" borderId="37" xfId="1" applyFont="1" applyFill="1" applyBorder="1" applyAlignment="1">
      <alignment horizontal="right" vertical="center"/>
    </xf>
    <xf numFmtId="43" fontId="5" fillId="15" borderId="36" xfId="1" applyFont="1" applyFill="1" applyBorder="1" applyAlignment="1">
      <alignment horizontal="right" vertical="center"/>
    </xf>
    <xf numFmtId="43" fontId="5" fillId="15" borderId="37" xfId="1" applyFont="1" applyFill="1" applyBorder="1" applyAlignment="1">
      <alignment horizontal="right" vertical="center"/>
    </xf>
    <xf numFmtId="43" fontId="5" fillId="20" borderId="36" xfId="1" applyFont="1" applyFill="1" applyBorder="1" applyAlignment="1">
      <alignment horizontal="right" vertical="center" wrapText="1"/>
    </xf>
    <xf numFmtId="43" fontId="5" fillId="20" borderId="37" xfId="1" applyFont="1" applyFill="1" applyBorder="1" applyAlignment="1">
      <alignment horizontal="right" vertical="center" wrapText="1"/>
    </xf>
    <xf numFmtId="43" fontId="4" fillId="0" borderId="36" xfId="1" applyFont="1" applyFill="1" applyBorder="1" applyAlignment="1">
      <alignment horizontal="right" vertical="center"/>
    </xf>
    <xf numFmtId="43" fontId="4" fillId="0" borderId="37" xfId="1" applyFont="1" applyFill="1" applyBorder="1" applyAlignment="1">
      <alignment horizontal="right" vertical="center"/>
    </xf>
    <xf numFmtId="43" fontId="5" fillId="20" borderId="36" xfId="1" applyFont="1" applyFill="1" applyBorder="1" applyAlignment="1">
      <alignment horizontal="right" vertical="center"/>
    </xf>
    <xf numFmtId="43" fontId="5" fillId="20" borderId="37" xfId="1" applyFont="1" applyFill="1" applyBorder="1" applyAlignment="1">
      <alignment horizontal="right" vertical="center"/>
    </xf>
    <xf numFmtId="43" fontId="4" fillId="20" borderId="36" xfId="1" applyFont="1" applyFill="1" applyBorder="1" applyAlignment="1">
      <alignment horizontal="right" vertical="center"/>
    </xf>
    <xf numFmtId="43" fontId="4" fillId="20" borderId="37" xfId="1" applyFont="1" applyFill="1" applyBorder="1" applyAlignment="1">
      <alignment horizontal="right" vertical="center"/>
    </xf>
    <xf numFmtId="43" fontId="5" fillId="11" borderId="36" xfId="1" applyFont="1" applyFill="1" applyBorder="1" applyAlignment="1">
      <alignment horizontal="right" vertical="center"/>
    </xf>
    <xf numFmtId="43" fontId="5" fillId="11" borderId="37" xfId="1" applyFont="1" applyFill="1" applyBorder="1" applyAlignment="1">
      <alignment horizontal="right" vertical="center"/>
    </xf>
    <xf numFmtId="43" fontId="4" fillId="15" borderId="36" xfId="1" applyFont="1" applyFill="1" applyBorder="1" applyAlignment="1">
      <alignment horizontal="right" vertical="center"/>
    </xf>
    <xf numFmtId="43" fontId="4" fillId="15" borderId="37" xfId="1" applyFont="1" applyFill="1" applyBorder="1" applyAlignment="1">
      <alignment horizontal="right" vertical="center"/>
    </xf>
    <xf numFmtId="43" fontId="5" fillId="0" borderId="36" xfId="1" applyFont="1" applyFill="1" applyBorder="1" applyAlignment="1">
      <alignment horizontal="right" vertical="center"/>
    </xf>
    <xf numFmtId="43" fontId="5" fillId="0" borderId="37" xfId="1" applyFont="1" applyFill="1" applyBorder="1" applyAlignment="1">
      <alignment horizontal="right" vertical="center"/>
    </xf>
    <xf numFmtId="166" fontId="5" fillId="3" borderId="38" xfId="1" applyNumberFormat="1" applyFont="1" applyFill="1" applyBorder="1" applyAlignment="1">
      <alignment horizontal="right" vertical="center" wrapText="1"/>
    </xf>
    <xf numFmtId="166" fontId="5" fillId="3" borderId="39" xfId="1" applyNumberFormat="1" applyFont="1" applyFill="1" applyBorder="1" applyAlignment="1">
      <alignment horizontal="right" vertical="center" wrapText="1"/>
    </xf>
    <xf numFmtId="166" fontId="5" fillId="3" borderId="40" xfId="1" applyNumberFormat="1" applyFont="1" applyFill="1" applyBorder="1" applyAlignment="1">
      <alignment horizontal="right" vertical="center" wrapText="1"/>
    </xf>
    <xf numFmtId="166" fontId="5" fillId="3" borderId="11" xfId="1" applyNumberFormat="1" applyFont="1" applyFill="1" applyBorder="1" applyAlignment="1">
      <alignment horizontal="center" vertical="center" wrapText="1"/>
    </xf>
    <xf numFmtId="166" fontId="5" fillId="10" borderId="11" xfId="1" applyNumberFormat="1" applyFont="1" applyFill="1" applyBorder="1" applyAlignment="1">
      <alignment horizontal="center" vertical="center" wrapText="1"/>
    </xf>
    <xf numFmtId="166" fontId="5" fillId="11" borderId="11" xfId="1" applyNumberFormat="1" applyFont="1" applyFill="1" applyBorder="1" applyAlignment="1">
      <alignment horizontal="center" vertical="center" wrapText="1"/>
    </xf>
    <xf numFmtId="166" fontId="5" fillId="7" borderId="11" xfId="1" applyNumberFormat="1" applyFont="1" applyFill="1" applyBorder="1" applyAlignment="1">
      <alignment horizontal="center" vertical="center" wrapText="1"/>
    </xf>
    <xf numFmtId="14" fontId="4" fillId="0" borderId="11" xfId="0" applyNumberFormat="1" applyFont="1" applyBorder="1" applyAlignment="1">
      <alignment horizontal="center" vertical="center" wrapText="1"/>
    </xf>
    <xf numFmtId="0" fontId="4" fillId="13"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11" borderId="11" xfId="0" applyFont="1" applyFill="1" applyBorder="1" applyAlignment="1">
      <alignment vertical="center" wrapText="1"/>
    </xf>
    <xf numFmtId="0" fontId="5" fillId="3" borderId="11" xfId="0" applyFont="1" applyFill="1" applyBorder="1" applyAlignment="1">
      <alignment vertical="center" wrapText="1"/>
    </xf>
    <xf numFmtId="0" fontId="4" fillId="3" borderId="11" xfId="0" applyFont="1" applyFill="1" applyBorder="1" applyAlignment="1">
      <alignment horizontal="center" vertical="center" wrapText="1"/>
    </xf>
    <xf numFmtId="166" fontId="4" fillId="7" borderId="11" xfId="1" applyNumberFormat="1" applyFont="1" applyFill="1" applyBorder="1" applyAlignment="1">
      <alignment horizontal="center" vertical="center" wrapText="1"/>
    </xf>
    <xf numFmtId="0" fontId="4" fillId="0" borderId="11" xfId="0" applyFont="1" applyBorder="1" applyAlignment="1">
      <alignment horizontal="center" vertical="center"/>
    </xf>
    <xf numFmtId="0" fontId="4" fillId="11"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10" borderId="11"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20" borderId="11" xfId="0" applyFont="1" applyFill="1" applyBorder="1" applyAlignment="1">
      <alignment horizontal="center" vertical="center" wrapText="1"/>
    </xf>
    <xf numFmtId="0" fontId="5" fillId="11" borderId="11" xfId="0" applyFont="1" applyFill="1" applyBorder="1" applyAlignment="1">
      <alignment horizontal="center" vertical="center"/>
    </xf>
    <xf numFmtId="0" fontId="4" fillId="15" borderId="11" xfId="0" applyFont="1" applyFill="1" applyBorder="1" applyAlignment="1">
      <alignment vertical="center" wrapText="1"/>
    </xf>
    <xf numFmtId="0" fontId="4" fillId="20" borderId="11" xfId="0" applyFont="1" applyFill="1" applyBorder="1" applyAlignment="1">
      <alignment vertical="center" wrapText="1"/>
    </xf>
    <xf numFmtId="0" fontId="5" fillId="20" borderId="11" xfId="0" applyFont="1" applyFill="1" applyBorder="1" applyAlignment="1">
      <alignment horizontal="center" vertical="center" wrapText="1"/>
    </xf>
    <xf numFmtId="0" fontId="5" fillId="15" borderId="11" xfId="0" applyFont="1" applyFill="1" applyBorder="1" applyAlignment="1">
      <alignment horizontal="center" vertical="center" wrapText="1"/>
    </xf>
    <xf numFmtId="4" fontId="5" fillId="7" borderId="36" xfId="0" applyNumberFormat="1" applyFont="1" applyFill="1" applyBorder="1" applyAlignment="1">
      <alignment horizontal="center" vertical="center" wrapText="1"/>
    </xf>
    <xf numFmtId="4" fontId="5" fillId="7" borderId="37" xfId="0" applyNumberFormat="1" applyFont="1" applyFill="1" applyBorder="1" applyAlignment="1">
      <alignment horizontal="center" vertical="center"/>
    </xf>
    <xf numFmtId="0" fontId="5" fillId="3" borderId="36" xfId="0" applyFont="1" applyFill="1" applyBorder="1" applyAlignment="1">
      <alignment vertical="center"/>
    </xf>
    <xf numFmtId="43" fontId="5" fillId="3" borderId="37" xfId="0" applyNumberFormat="1" applyFont="1" applyFill="1" applyBorder="1" applyAlignment="1">
      <alignment vertical="center"/>
    </xf>
    <xf numFmtId="0" fontId="5" fillId="11" borderId="36" xfId="0" applyFont="1" applyFill="1" applyBorder="1" applyAlignment="1">
      <alignment vertical="center"/>
    </xf>
    <xf numFmtId="43" fontId="5" fillId="11" borderId="37" xfId="0" applyNumberFormat="1" applyFont="1" applyFill="1" applyBorder="1" applyAlignment="1">
      <alignment vertical="center"/>
    </xf>
    <xf numFmtId="0" fontId="5" fillId="7" borderId="36" xfId="0" applyFont="1" applyFill="1" applyBorder="1" applyAlignment="1">
      <alignment vertical="center"/>
    </xf>
    <xf numFmtId="0" fontId="5" fillId="7" borderId="37" xfId="0" applyFont="1" applyFill="1" applyBorder="1" applyAlignment="1">
      <alignment vertical="center"/>
    </xf>
    <xf numFmtId="0" fontId="5" fillId="0" borderId="36" xfId="0" applyFont="1" applyBorder="1" applyAlignment="1">
      <alignment vertical="center"/>
    </xf>
    <xf numFmtId="3" fontId="5" fillId="0" borderId="37" xfId="0" applyNumberFormat="1" applyFont="1" applyBorder="1" applyAlignment="1">
      <alignment vertical="center"/>
    </xf>
    <xf numFmtId="43" fontId="4" fillId="0" borderId="36" xfId="1" applyFont="1" applyBorder="1" applyAlignment="1">
      <alignment vertical="center"/>
    </xf>
    <xf numFmtId="0" fontId="5" fillId="0" borderId="37" xfId="0" applyFont="1" applyBorder="1" applyAlignment="1">
      <alignment vertical="center"/>
    </xf>
    <xf numFmtId="43" fontId="5" fillId="0" borderId="36" xfId="1" applyFont="1" applyBorder="1" applyAlignment="1">
      <alignment vertical="center"/>
    </xf>
    <xf numFmtId="43" fontId="5" fillId="7" borderId="36" xfId="1" applyFont="1" applyFill="1" applyBorder="1" applyAlignment="1">
      <alignment vertical="center"/>
    </xf>
    <xf numFmtId="43" fontId="4" fillId="7" borderId="37" xfId="1" applyFont="1" applyFill="1" applyBorder="1" applyAlignment="1">
      <alignment vertical="center"/>
    </xf>
    <xf numFmtId="43" fontId="5" fillId="3" borderId="36" xfId="1" applyFont="1" applyFill="1" applyBorder="1" applyAlignment="1">
      <alignment vertical="center"/>
    </xf>
    <xf numFmtId="43" fontId="5" fillId="3" borderId="37" xfId="1" applyFont="1" applyFill="1" applyBorder="1" applyAlignment="1">
      <alignment vertical="center"/>
    </xf>
    <xf numFmtId="166" fontId="4" fillId="0" borderId="36" xfId="1" applyNumberFormat="1" applyFont="1" applyBorder="1" applyAlignment="1">
      <alignment vertical="center"/>
    </xf>
    <xf numFmtId="0" fontId="4" fillId="0" borderId="37" xfId="0" applyFont="1" applyBorder="1" applyAlignment="1">
      <alignment vertical="center"/>
    </xf>
    <xf numFmtId="43" fontId="4" fillId="3" borderId="37" xfId="1" applyFont="1" applyFill="1" applyBorder="1" applyAlignment="1">
      <alignment vertical="center"/>
    </xf>
    <xf numFmtId="43" fontId="5" fillId="11" borderId="36" xfId="1" applyFont="1" applyFill="1" applyBorder="1" applyAlignment="1">
      <alignment vertical="center"/>
    </xf>
    <xf numFmtId="43" fontId="5" fillId="11" borderId="37" xfId="1" applyFont="1" applyFill="1" applyBorder="1" applyAlignment="1">
      <alignment vertical="center"/>
    </xf>
    <xf numFmtId="43" fontId="5" fillId="7" borderId="37" xfId="1" applyFont="1" applyFill="1" applyBorder="1" applyAlignment="1">
      <alignment vertical="center"/>
    </xf>
    <xf numFmtId="166" fontId="4" fillId="7" borderId="37" xfId="0" applyNumberFormat="1" applyFont="1" applyFill="1" applyBorder="1" applyAlignment="1">
      <alignment vertical="center"/>
    </xf>
    <xf numFmtId="0" fontId="4" fillId="7" borderId="37" xfId="0" applyFont="1" applyFill="1" applyBorder="1" applyAlignment="1">
      <alignment vertical="center"/>
    </xf>
    <xf numFmtId="4" fontId="5" fillId="7" borderId="37" xfId="0" applyNumberFormat="1" applyFont="1" applyFill="1" applyBorder="1" applyAlignment="1">
      <alignment vertical="center"/>
    </xf>
    <xf numFmtId="43" fontId="5" fillId="3" borderId="36" xfId="1" applyFont="1" applyFill="1" applyBorder="1" applyAlignment="1">
      <alignment horizontal="right" vertical="center"/>
    </xf>
    <xf numFmtId="43" fontId="5" fillId="3" borderId="37" xfId="1" applyFont="1" applyFill="1" applyBorder="1" applyAlignment="1">
      <alignment horizontal="right" vertical="center"/>
    </xf>
    <xf numFmtId="43" fontId="4" fillId="4" borderId="36" xfId="1" applyFont="1" applyFill="1" applyBorder="1" applyAlignment="1">
      <alignment horizontal="right" vertical="center"/>
    </xf>
    <xf numFmtId="43" fontId="4" fillId="4" borderId="37" xfId="1" applyFont="1" applyFill="1" applyBorder="1" applyAlignment="1">
      <alignment horizontal="right" vertical="center"/>
    </xf>
    <xf numFmtId="4" fontId="5" fillId="0" borderId="0" xfId="0" applyNumberFormat="1" applyFont="1" applyFill="1" applyBorder="1" applyAlignment="1">
      <alignment vertical="center"/>
    </xf>
    <xf numFmtId="166" fontId="4" fillId="0" borderId="37" xfId="1" applyNumberFormat="1" applyFont="1" applyFill="1" applyBorder="1" applyAlignment="1">
      <alignment horizontal="center" vertical="center" wrapText="1"/>
    </xf>
    <xf numFmtId="166" fontId="4" fillId="15" borderId="37" xfId="1" applyNumberFormat="1" applyFont="1" applyFill="1" applyBorder="1" applyAlignment="1">
      <alignment horizontal="center" vertical="center" wrapText="1"/>
    </xf>
    <xf numFmtId="43" fontId="5" fillId="3" borderId="38" xfId="1" applyFont="1" applyFill="1" applyBorder="1" applyAlignment="1">
      <alignment horizontal="right" vertical="center" wrapText="1"/>
    </xf>
    <xf numFmtId="43" fontId="5" fillId="3" borderId="39" xfId="1" applyFont="1" applyFill="1" applyBorder="1" applyAlignment="1">
      <alignment horizontal="right" vertical="center" wrapText="1"/>
    </xf>
    <xf numFmtId="43" fontId="5" fillId="3" borderId="40" xfId="1" applyFont="1" applyFill="1" applyBorder="1" applyAlignment="1">
      <alignment horizontal="right" vertical="center" wrapText="1"/>
    </xf>
    <xf numFmtId="43" fontId="5" fillId="3" borderId="44" xfId="1" applyFont="1" applyFill="1" applyBorder="1" applyAlignment="1">
      <alignment horizontal="right" vertical="center" wrapText="1"/>
    </xf>
    <xf numFmtId="43" fontId="5" fillId="3" borderId="10" xfId="1" applyFont="1" applyFill="1" applyBorder="1" applyAlignment="1">
      <alignment horizontal="right" vertical="center" wrapText="1"/>
    </xf>
    <xf numFmtId="43" fontId="5" fillId="3" borderId="45" xfId="1" applyFont="1" applyFill="1" applyBorder="1" applyAlignment="1">
      <alignment horizontal="right" vertical="center" wrapText="1"/>
    </xf>
    <xf numFmtId="43" fontId="5" fillId="7" borderId="38" xfId="1" applyFont="1" applyFill="1" applyBorder="1" applyAlignment="1">
      <alignment horizontal="right" vertical="center" wrapText="1"/>
    </xf>
    <xf numFmtId="43" fontId="5" fillId="7" borderId="39" xfId="1" applyFont="1" applyFill="1" applyBorder="1" applyAlignment="1">
      <alignment horizontal="right" vertical="center" wrapText="1"/>
    </xf>
    <xf numFmtId="43" fontId="5" fillId="7" borderId="40" xfId="1" applyFont="1" applyFill="1" applyBorder="1" applyAlignment="1">
      <alignment horizontal="right" vertical="center" wrapText="1"/>
    </xf>
    <xf numFmtId="43" fontId="5" fillId="7" borderId="47" xfId="1" applyFont="1" applyFill="1" applyBorder="1" applyAlignment="1">
      <alignment horizontal="right" vertical="center" wrapText="1"/>
    </xf>
    <xf numFmtId="43" fontId="5" fillId="3" borderId="48" xfId="1" applyFont="1" applyFill="1" applyBorder="1" applyAlignment="1">
      <alignment horizontal="right" vertical="center" wrapText="1"/>
    </xf>
    <xf numFmtId="43" fontId="5" fillId="3" borderId="47" xfId="1" applyFont="1" applyFill="1" applyBorder="1" applyAlignment="1">
      <alignment horizontal="right" vertical="center" wrapText="1"/>
    </xf>
    <xf numFmtId="43" fontId="5" fillId="3" borderId="36" xfId="0" applyNumberFormat="1" applyFont="1" applyFill="1" applyBorder="1" applyAlignment="1">
      <alignment vertical="center"/>
    </xf>
    <xf numFmtId="43" fontId="5" fillId="11" borderId="36" xfId="0" applyNumberFormat="1" applyFont="1" applyFill="1" applyBorder="1" applyAlignment="1">
      <alignment vertical="center"/>
    </xf>
    <xf numFmtId="43" fontId="4" fillId="7" borderId="36" xfId="1" applyFont="1" applyFill="1" applyBorder="1" applyAlignment="1">
      <alignment vertical="center"/>
    </xf>
    <xf numFmtId="0" fontId="4" fillId="0" borderId="36" xfId="0" applyFont="1" applyBorder="1" applyAlignment="1">
      <alignment vertical="center"/>
    </xf>
    <xf numFmtId="43" fontId="4" fillId="3" borderId="36" xfId="1" applyFont="1" applyFill="1" applyBorder="1" applyAlignment="1">
      <alignment vertical="center"/>
    </xf>
    <xf numFmtId="166" fontId="4" fillId="7" borderId="36" xfId="0" applyNumberFormat="1" applyFont="1" applyFill="1" applyBorder="1" applyAlignment="1">
      <alignment vertical="center"/>
    </xf>
    <xf numFmtId="0" fontId="4" fillId="7" borderId="36" xfId="0" applyFont="1" applyFill="1" applyBorder="1" applyAlignment="1">
      <alignment vertical="center"/>
    </xf>
    <xf numFmtId="166" fontId="4" fillId="10" borderId="36" xfId="1" applyNumberFormat="1" applyFont="1" applyFill="1" applyBorder="1" applyAlignment="1">
      <alignment vertical="center"/>
    </xf>
    <xf numFmtId="4" fontId="5" fillId="7" borderId="36" xfId="0" applyNumberFormat="1" applyFont="1" applyFill="1" applyBorder="1" applyAlignment="1">
      <alignment vertical="center"/>
    </xf>
    <xf numFmtId="166" fontId="4" fillId="0" borderId="36" xfId="1" applyNumberFormat="1" applyFont="1" applyFill="1" applyBorder="1" applyAlignment="1">
      <alignment horizontal="center" vertical="center" wrapText="1"/>
    </xf>
    <xf numFmtId="43" fontId="8" fillId="0" borderId="36" xfId="1" applyFont="1" applyFill="1" applyBorder="1" applyAlignment="1">
      <alignment horizontal="right" vertical="center"/>
    </xf>
    <xf numFmtId="43" fontId="4" fillId="4" borderId="49" xfId="1" applyFont="1" applyFill="1" applyBorder="1" applyAlignment="1">
      <alignment horizontal="right" vertical="center"/>
    </xf>
    <xf numFmtId="4" fontId="5" fillId="0" borderId="11" xfId="0" applyNumberFormat="1" applyFont="1" applyFill="1" applyBorder="1" applyAlignment="1">
      <alignment vertical="center"/>
    </xf>
    <xf numFmtId="43" fontId="4" fillId="4" borderId="48" xfId="1" applyFont="1" applyFill="1" applyBorder="1" applyAlignment="1">
      <alignment horizontal="right" vertical="center"/>
    </xf>
    <xf numFmtId="4" fontId="5" fillId="0" borderId="11" xfId="0" applyNumberFormat="1" applyFont="1" applyBorder="1" applyAlignment="1">
      <alignment vertical="center"/>
    </xf>
    <xf numFmtId="4" fontId="5" fillId="7" borderId="32" xfId="0" applyNumberFormat="1" applyFont="1" applyFill="1" applyBorder="1" applyAlignment="1">
      <alignment horizontal="center" vertical="center" wrapText="1"/>
    </xf>
    <xf numFmtId="43" fontId="5" fillId="7" borderId="51" xfId="1" applyFont="1" applyFill="1" applyBorder="1" applyAlignment="1">
      <alignment horizontal="right" vertical="center" wrapText="1"/>
    </xf>
    <xf numFmtId="43" fontId="5" fillId="3" borderId="52" xfId="1" applyFont="1" applyFill="1" applyBorder="1" applyAlignment="1">
      <alignment horizontal="right" vertical="center" wrapText="1"/>
    </xf>
    <xf numFmtId="43" fontId="5" fillId="10" borderId="32" xfId="1" applyFont="1" applyFill="1" applyBorder="1" applyAlignment="1">
      <alignment horizontal="right" vertical="center" wrapText="1"/>
    </xf>
    <xf numFmtId="43" fontId="4" fillId="0" borderId="32" xfId="1" applyFont="1" applyBorder="1" applyAlignment="1">
      <alignment horizontal="right" vertical="center"/>
    </xf>
    <xf numFmtId="43" fontId="5" fillId="11" borderId="32" xfId="1" applyFont="1" applyFill="1" applyBorder="1" applyAlignment="1">
      <alignment horizontal="right" vertical="center" wrapText="1"/>
    </xf>
    <xf numFmtId="43" fontId="5" fillId="7" borderId="32" xfId="1" applyFont="1" applyFill="1" applyBorder="1" applyAlignment="1">
      <alignment horizontal="right" vertical="center" wrapText="1"/>
    </xf>
    <xf numFmtId="43" fontId="4" fillId="0" borderId="32" xfId="1" applyFont="1" applyBorder="1" applyAlignment="1">
      <alignment horizontal="right" vertical="center" wrapText="1"/>
    </xf>
    <xf numFmtId="43" fontId="5" fillId="0" borderId="32" xfId="1" applyFont="1" applyBorder="1" applyAlignment="1">
      <alignment horizontal="right" vertical="center" wrapText="1"/>
    </xf>
    <xf numFmtId="43" fontId="4" fillId="0" borderId="32" xfId="1" applyFont="1" applyFill="1" applyBorder="1" applyAlignment="1">
      <alignment horizontal="right" vertical="center" wrapText="1"/>
    </xf>
    <xf numFmtId="43" fontId="5" fillId="0" borderId="32" xfId="1" applyFont="1" applyBorder="1" applyAlignment="1">
      <alignment horizontal="right" vertical="center"/>
    </xf>
    <xf numFmtId="43" fontId="5" fillId="3" borderId="32" xfId="0" applyNumberFormat="1" applyFont="1" applyFill="1" applyBorder="1" applyAlignment="1">
      <alignment vertical="center"/>
    </xf>
    <xf numFmtId="43" fontId="5" fillId="11" borderId="32" xfId="0" applyNumberFormat="1" applyFont="1" applyFill="1" applyBorder="1" applyAlignment="1">
      <alignment vertical="center"/>
    </xf>
    <xf numFmtId="0" fontId="5" fillId="7" borderId="32" xfId="0" applyFont="1" applyFill="1" applyBorder="1" applyAlignment="1">
      <alignment vertical="center"/>
    </xf>
    <xf numFmtId="3" fontId="4" fillId="7" borderId="32" xfId="0" applyNumberFormat="1" applyFont="1" applyFill="1" applyBorder="1" applyAlignment="1">
      <alignment vertical="center"/>
    </xf>
    <xf numFmtId="3" fontId="4" fillId="0" borderId="32" xfId="0" applyNumberFormat="1" applyFont="1" applyBorder="1" applyAlignment="1">
      <alignment vertical="center"/>
    </xf>
    <xf numFmtId="43" fontId="4" fillId="7" borderId="32" xfId="1" applyFont="1" applyFill="1" applyBorder="1" applyAlignment="1">
      <alignment vertical="center"/>
    </xf>
    <xf numFmtId="43" fontId="4" fillId="0" borderId="32" xfId="1" applyFont="1" applyBorder="1" applyAlignment="1">
      <alignment vertical="center"/>
    </xf>
    <xf numFmtId="43" fontId="5" fillId="3" borderId="32" xfId="1" applyFont="1" applyFill="1" applyBorder="1" applyAlignment="1">
      <alignment vertical="center"/>
    </xf>
    <xf numFmtId="43" fontId="5" fillId="7" borderId="32" xfId="1" applyFont="1" applyFill="1" applyBorder="1" applyAlignment="1">
      <alignment vertical="center"/>
    </xf>
    <xf numFmtId="166" fontId="4" fillId="0" borderId="32" xfId="1" applyNumberFormat="1" applyFont="1" applyBorder="1" applyAlignment="1">
      <alignment vertical="center"/>
    </xf>
    <xf numFmtId="0" fontId="4" fillId="0" borderId="32" xfId="0" applyFont="1" applyBorder="1" applyAlignment="1">
      <alignment vertical="center"/>
    </xf>
    <xf numFmtId="43" fontId="4" fillId="3" borderId="32" xfId="1" applyFont="1" applyFill="1" applyBorder="1" applyAlignment="1">
      <alignment vertical="center"/>
    </xf>
    <xf numFmtId="43" fontId="5" fillId="11" borderId="32" xfId="1" applyFont="1" applyFill="1" applyBorder="1" applyAlignment="1">
      <alignment vertical="center"/>
    </xf>
    <xf numFmtId="166" fontId="4" fillId="7" borderId="32" xfId="0" applyNumberFormat="1" applyFont="1" applyFill="1" applyBorder="1" applyAlignment="1">
      <alignment vertical="center"/>
    </xf>
    <xf numFmtId="0" fontId="4" fillId="7" borderId="32" xfId="0" applyFont="1" applyFill="1" applyBorder="1" applyAlignment="1">
      <alignment vertical="center"/>
    </xf>
    <xf numFmtId="4" fontId="5" fillId="7" borderId="32" xfId="0" applyNumberFormat="1" applyFont="1" applyFill="1" applyBorder="1" applyAlignment="1">
      <alignment vertical="center"/>
    </xf>
    <xf numFmtId="43" fontId="4" fillId="0" borderId="32" xfId="0" applyNumberFormat="1" applyFont="1" applyBorder="1" applyAlignment="1">
      <alignment vertical="center"/>
    </xf>
    <xf numFmtId="43" fontId="5" fillId="3" borderId="32" xfId="1" applyFont="1" applyFill="1" applyBorder="1" applyAlignment="1">
      <alignment horizontal="right" vertical="center"/>
    </xf>
    <xf numFmtId="43" fontId="4" fillId="11" borderId="32" xfId="1" applyFont="1" applyFill="1" applyBorder="1" applyAlignment="1">
      <alignment horizontal="right" vertical="center"/>
    </xf>
    <xf numFmtId="43" fontId="4" fillId="7" borderId="32" xfId="1" applyFont="1" applyFill="1" applyBorder="1" applyAlignment="1">
      <alignment horizontal="right" vertical="center"/>
    </xf>
    <xf numFmtId="43" fontId="4" fillId="4" borderId="32" xfId="1" applyFont="1" applyFill="1" applyBorder="1" applyAlignment="1">
      <alignment horizontal="right" vertical="center"/>
    </xf>
    <xf numFmtId="43" fontId="4" fillId="0" borderId="32" xfId="1" applyFont="1" applyFill="1" applyBorder="1" applyAlignment="1">
      <alignment horizontal="right" vertical="center"/>
    </xf>
    <xf numFmtId="166" fontId="4" fillId="0" borderId="32" xfId="1" applyNumberFormat="1" applyFont="1" applyFill="1" applyBorder="1" applyAlignment="1">
      <alignment horizontal="center" vertical="center" wrapText="1"/>
    </xf>
    <xf numFmtId="43" fontId="4" fillId="4" borderId="53" xfId="1" applyFont="1" applyFill="1" applyBorder="1" applyAlignment="1">
      <alignment horizontal="right" vertical="center"/>
    </xf>
    <xf numFmtId="43" fontId="4" fillId="4" borderId="52" xfId="1" applyFont="1" applyFill="1" applyBorder="1" applyAlignment="1">
      <alignment horizontal="right" vertical="center"/>
    </xf>
    <xf numFmtId="43" fontId="5" fillId="3" borderId="32" xfId="1" applyFont="1" applyFill="1" applyBorder="1" applyAlignment="1">
      <alignment horizontal="right" vertical="center" wrapText="1"/>
    </xf>
    <xf numFmtId="43" fontId="5" fillId="0" borderId="32" xfId="1" applyFont="1" applyFill="1" applyBorder="1" applyAlignment="1">
      <alignment horizontal="right" vertical="center"/>
    </xf>
    <xf numFmtId="43" fontId="5" fillId="10" borderId="32" xfId="1" applyFont="1" applyFill="1" applyBorder="1" applyAlignment="1">
      <alignment horizontal="right" vertical="center"/>
    </xf>
    <xf numFmtId="43" fontId="5" fillId="15" borderId="32" xfId="1" applyFont="1" applyFill="1" applyBorder="1" applyAlignment="1">
      <alignment horizontal="right" vertical="center"/>
    </xf>
    <xf numFmtId="43" fontId="5" fillId="20" borderId="32" xfId="1" applyFont="1" applyFill="1" applyBorder="1" applyAlignment="1">
      <alignment horizontal="right" vertical="center" wrapText="1"/>
    </xf>
    <xf numFmtId="43" fontId="5" fillId="20" borderId="32" xfId="1" applyFont="1" applyFill="1" applyBorder="1" applyAlignment="1">
      <alignment horizontal="right" vertical="center"/>
    </xf>
    <xf numFmtId="43" fontId="4" fillId="20" borderId="32" xfId="1" applyFont="1" applyFill="1" applyBorder="1" applyAlignment="1">
      <alignment horizontal="right" vertical="center"/>
    </xf>
    <xf numFmtId="43" fontId="5" fillId="11" borderId="32" xfId="1" applyFont="1" applyFill="1" applyBorder="1" applyAlignment="1">
      <alignment horizontal="right" vertical="center"/>
    </xf>
    <xf numFmtId="43" fontId="8" fillId="0" borderId="32" xfId="1" applyFont="1" applyFill="1" applyBorder="1" applyAlignment="1">
      <alignment horizontal="right" vertical="center"/>
    </xf>
    <xf numFmtId="43" fontId="4" fillId="15" borderId="32" xfId="1" applyFont="1" applyFill="1" applyBorder="1" applyAlignment="1">
      <alignment horizontal="right" vertical="center"/>
    </xf>
    <xf numFmtId="43" fontId="5" fillId="3" borderId="51" xfId="1" applyFont="1" applyFill="1" applyBorder="1" applyAlignment="1">
      <alignment horizontal="right" vertical="center" wrapText="1"/>
    </xf>
    <xf numFmtId="166" fontId="4" fillId="0" borderId="37" xfId="1" applyNumberFormat="1" applyFont="1" applyBorder="1" applyAlignment="1">
      <alignment vertical="center"/>
    </xf>
    <xf numFmtId="4" fontId="5" fillId="0" borderId="36" xfId="0" applyNumberFormat="1" applyFont="1" applyFill="1" applyBorder="1" applyAlignment="1">
      <alignment vertical="center"/>
    </xf>
    <xf numFmtId="43" fontId="4" fillId="4" borderId="54" xfId="1" applyFont="1" applyFill="1" applyBorder="1" applyAlignment="1">
      <alignment horizontal="right" vertical="center"/>
    </xf>
    <xf numFmtId="43" fontId="4" fillId="4" borderId="55" xfId="1" applyFont="1" applyFill="1" applyBorder="1" applyAlignment="1">
      <alignment horizontal="right" vertical="center"/>
    </xf>
    <xf numFmtId="4" fontId="5" fillId="0" borderId="37" xfId="0" applyNumberFormat="1" applyFont="1" applyFill="1" applyBorder="1" applyAlignment="1">
      <alignment vertical="center"/>
    </xf>
    <xf numFmtId="43" fontId="4" fillId="4" borderId="44" xfId="1" applyFont="1" applyFill="1" applyBorder="1" applyAlignment="1">
      <alignment horizontal="right" vertical="center"/>
    </xf>
    <xf numFmtId="43" fontId="4" fillId="4" borderId="45" xfId="1" applyFont="1" applyFill="1" applyBorder="1" applyAlignment="1">
      <alignment horizontal="right" vertical="center"/>
    </xf>
    <xf numFmtId="43" fontId="4" fillId="10" borderId="11" xfId="1" applyFont="1" applyFill="1" applyBorder="1" applyAlignment="1">
      <alignment vertical="center"/>
    </xf>
    <xf numFmtId="166" fontId="4" fillId="10" borderId="32" xfId="1" applyNumberFormat="1" applyFont="1" applyFill="1" applyBorder="1" applyAlignment="1">
      <alignment vertical="center"/>
    </xf>
    <xf numFmtId="43" fontId="5" fillId="0" borderId="32" xfId="0" applyNumberFormat="1" applyFont="1" applyBorder="1" applyAlignment="1">
      <alignment vertical="center"/>
    </xf>
    <xf numFmtId="4" fontId="5" fillId="0" borderId="32" xfId="0" applyNumberFormat="1" applyFont="1" applyFill="1" applyBorder="1" applyAlignment="1">
      <alignment vertical="center"/>
    </xf>
    <xf numFmtId="43" fontId="4" fillId="0" borderId="56" xfId="1" applyFont="1" applyFill="1" applyBorder="1" applyAlignment="1">
      <alignment horizontal="right" vertical="center"/>
    </xf>
    <xf numFmtId="4" fontId="5" fillId="0" borderId="56" xfId="0" applyNumberFormat="1" applyFont="1" applyFill="1" applyBorder="1" applyAlignment="1">
      <alignment vertical="center"/>
    </xf>
    <xf numFmtId="4" fontId="5" fillId="0" borderId="32" xfId="0" applyNumberFormat="1" applyFont="1" applyBorder="1" applyAlignment="1">
      <alignment vertical="center"/>
    </xf>
    <xf numFmtId="166" fontId="4" fillId="0" borderId="32" xfId="1" applyNumberFormat="1" applyFont="1" applyBorder="1" applyAlignment="1">
      <alignment horizontal="right" vertical="center"/>
    </xf>
    <xf numFmtId="43" fontId="4" fillId="0" borderId="37" xfId="1" applyFont="1" applyBorder="1" applyAlignment="1">
      <alignment vertical="center"/>
    </xf>
    <xf numFmtId="43" fontId="5" fillId="0" borderId="36" xfId="0" applyNumberFormat="1" applyFont="1" applyBorder="1" applyAlignment="1">
      <alignment vertical="center"/>
    </xf>
    <xf numFmtId="4" fontId="5" fillId="0" borderId="36" xfId="0" applyNumberFormat="1" applyFont="1" applyBorder="1" applyAlignment="1">
      <alignment vertical="center"/>
    </xf>
    <xf numFmtId="4" fontId="5" fillId="0" borderId="37" xfId="0" applyNumberFormat="1" applyFont="1" applyBorder="1" applyAlignment="1">
      <alignment vertical="center"/>
    </xf>
    <xf numFmtId="43" fontId="4" fillId="0" borderId="57" xfId="1" applyFont="1" applyFill="1" applyBorder="1" applyAlignment="1">
      <alignment horizontal="right" vertical="center"/>
    </xf>
    <xf numFmtId="43" fontId="4" fillId="0" borderId="58" xfId="1" applyFont="1" applyFill="1" applyBorder="1" applyAlignment="1">
      <alignment horizontal="right" vertical="center"/>
    </xf>
    <xf numFmtId="4" fontId="5" fillId="0" borderId="57" xfId="0" applyNumberFormat="1" applyFont="1" applyFill="1" applyBorder="1" applyAlignment="1">
      <alignment vertical="center"/>
    </xf>
    <xf numFmtId="4" fontId="5" fillId="0" borderId="58" xfId="0" applyNumberFormat="1" applyFont="1" applyFill="1" applyBorder="1" applyAlignment="1">
      <alignment vertical="center"/>
    </xf>
    <xf numFmtId="43" fontId="5" fillId="0" borderId="11" xfId="1" applyFont="1" applyBorder="1" applyAlignment="1">
      <alignment vertical="center"/>
    </xf>
    <xf numFmtId="43" fontId="4" fillId="0" borderId="11" xfId="1" applyFont="1" applyBorder="1" applyAlignment="1">
      <alignment vertical="center"/>
    </xf>
    <xf numFmtId="43" fontId="4" fillId="10" borderId="32" xfId="1" applyFont="1" applyFill="1" applyBorder="1" applyAlignment="1">
      <alignment vertical="center"/>
    </xf>
    <xf numFmtId="43" fontId="4" fillId="10" borderId="36" xfId="1" applyFont="1" applyFill="1" applyBorder="1" applyAlignment="1">
      <alignment vertical="center"/>
    </xf>
    <xf numFmtId="43" fontId="4" fillId="10" borderId="37" xfId="1" applyFont="1" applyFill="1" applyBorder="1" applyAlignment="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14" fontId="4" fillId="0" borderId="7" xfId="0" applyNumberFormat="1" applyFont="1" applyFill="1" applyBorder="1" applyAlignment="1">
      <alignment vertical="center"/>
    </xf>
    <xf numFmtId="0" fontId="4" fillId="0" borderId="11" xfId="0" applyFont="1" applyFill="1" applyBorder="1" applyAlignment="1">
      <alignment horizontal="center" vertical="center" wrapText="1"/>
    </xf>
    <xf numFmtId="0" fontId="5" fillId="3" borderId="11" xfId="0" applyFont="1" applyFill="1" applyBorder="1" applyAlignment="1">
      <alignment vertical="center"/>
    </xf>
    <xf numFmtId="0" fontId="5" fillId="11" borderId="11" xfId="0" applyFont="1" applyFill="1" applyBorder="1" applyAlignment="1">
      <alignment vertical="center"/>
    </xf>
    <xf numFmtId="43" fontId="5" fillId="0" borderId="32" xfId="1" applyFont="1" applyBorder="1" applyAlignment="1">
      <alignment vertical="center"/>
    </xf>
    <xf numFmtId="0" fontId="5" fillId="3" borderId="37" xfId="0" applyFont="1" applyFill="1" applyBorder="1" applyAlignment="1">
      <alignment vertical="center"/>
    </xf>
    <xf numFmtId="0" fontId="5" fillId="11" borderId="37" xfId="0" applyFont="1" applyFill="1" applyBorder="1" applyAlignment="1">
      <alignment vertical="center"/>
    </xf>
    <xf numFmtId="43" fontId="5" fillId="0" borderId="37" xfId="1" applyFont="1" applyBorder="1" applyAlignment="1">
      <alignment vertical="center"/>
    </xf>
    <xf numFmtId="0" fontId="5" fillId="3" borderId="32" xfId="0" applyFont="1" applyFill="1" applyBorder="1" applyAlignment="1">
      <alignment vertical="center"/>
    </xf>
    <xf numFmtId="0" fontId="5" fillId="11" borderId="32" xfId="0" applyFont="1" applyFill="1" applyBorder="1" applyAlignment="1">
      <alignment vertical="center"/>
    </xf>
    <xf numFmtId="166" fontId="5" fillId="3" borderId="10" xfId="1" applyNumberFormat="1" applyFont="1" applyFill="1" applyBorder="1" applyAlignment="1">
      <alignment horizontal="center" vertical="center" wrapText="1"/>
    </xf>
    <xf numFmtId="0" fontId="5" fillId="3" borderId="10" xfId="0" applyFont="1" applyFill="1" applyBorder="1" applyAlignment="1">
      <alignment vertical="center"/>
    </xf>
    <xf numFmtId="0" fontId="5" fillId="3" borderId="10" xfId="0" applyFont="1" applyFill="1" applyBorder="1" applyAlignment="1">
      <alignment horizontal="center" vertical="center" wrapText="1"/>
    </xf>
    <xf numFmtId="166" fontId="5" fillId="3" borderId="48" xfId="1" applyNumberFormat="1" applyFont="1" applyFill="1" applyBorder="1" applyAlignment="1">
      <alignment horizontal="center" vertical="center" wrapText="1"/>
    </xf>
    <xf numFmtId="0" fontId="4" fillId="3" borderId="39" xfId="0" applyFont="1" applyFill="1" applyBorder="1" applyAlignment="1">
      <alignment horizontal="center" vertical="center" wrapText="1"/>
    </xf>
    <xf numFmtId="0" fontId="5" fillId="19" borderId="11" xfId="0" applyFont="1" applyFill="1" applyBorder="1" applyAlignment="1">
      <alignment vertical="center"/>
    </xf>
    <xf numFmtId="0" fontId="5" fillId="9" borderId="11" xfId="0" applyFont="1" applyFill="1" applyBorder="1" applyAlignment="1">
      <alignment vertical="center"/>
    </xf>
    <xf numFmtId="0" fontId="5" fillId="8" borderId="11" xfId="0" applyFont="1" applyFill="1" applyBorder="1" applyAlignment="1">
      <alignment vertical="center"/>
    </xf>
    <xf numFmtId="166" fontId="5" fillId="3" borderId="52" xfId="1" applyNumberFormat="1" applyFont="1" applyFill="1" applyBorder="1" applyAlignment="1">
      <alignment horizontal="center" vertical="center" wrapText="1"/>
    </xf>
    <xf numFmtId="167" fontId="5" fillId="10" borderId="32" xfId="0" applyNumberFormat="1" applyFont="1" applyFill="1" applyBorder="1" applyAlignment="1">
      <alignment vertical="center" wrapText="1"/>
    </xf>
    <xf numFmtId="167" fontId="5" fillId="11" borderId="32" xfId="0" applyNumberFormat="1" applyFont="1" applyFill="1" applyBorder="1" applyAlignment="1">
      <alignment vertical="center" wrapText="1"/>
    </xf>
    <xf numFmtId="166" fontId="5" fillId="7" borderId="32" xfId="1" applyNumberFormat="1" applyFont="1" applyFill="1" applyBorder="1" applyAlignment="1">
      <alignment horizontal="center" vertical="center" wrapText="1"/>
    </xf>
    <xf numFmtId="166" fontId="5" fillId="11" borderId="32" xfId="1" applyNumberFormat="1" applyFont="1" applyFill="1" applyBorder="1" applyAlignment="1">
      <alignment horizontal="center" vertical="center" wrapText="1"/>
    </xf>
    <xf numFmtId="166" fontId="5" fillId="3" borderId="32" xfId="1" applyNumberFormat="1" applyFont="1" applyFill="1" applyBorder="1" applyAlignment="1">
      <alignment horizontal="center" vertical="center" wrapText="1"/>
    </xf>
    <xf numFmtId="166" fontId="4" fillId="7" borderId="32" xfId="1" applyNumberFormat="1" applyFont="1" applyFill="1" applyBorder="1" applyAlignment="1">
      <alignment horizontal="center" vertical="center" wrapText="1"/>
    </xf>
    <xf numFmtId="166" fontId="4" fillId="4" borderId="32" xfId="1" applyNumberFormat="1" applyFont="1" applyFill="1" applyBorder="1" applyAlignment="1">
      <alignment horizontal="center" vertical="center" wrapText="1"/>
    </xf>
    <xf numFmtId="166" fontId="4" fillId="15" borderId="32" xfId="1" applyNumberFormat="1" applyFont="1" applyFill="1" applyBorder="1" applyAlignment="1">
      <alignment horizontal="center" vertical="center" wrapText="1"/>
    </xf>
    <xf numFmtId="166" fontId="5" fillId="0" borderId="32" xfId="1" applyNumberFormat="1" applyFont="1" applyFill="1" applyBorder="1" applyAlignment="1">
      <alignment horizontal="center" vertical="center" wrapText="1"/>
    </xf>
    <xf numFmtId="166" fontId="5" fillId="10" borderId="32" xfId="1" applyNumberFormat="1" applyFont="1" applyFill="1" applyBorder="1" applyAlignment="1">
      <alignment horizontal="center" vertical="center" wrapText="1"/>
    </xf>
    <xf numFmtId="166" fontId="4" fillId="20" borderId="32" xfId="1" applyNumberFormat="1" applyFont="1" applyFill="1" applyBorder="1" applyAlignment="1">
      <alignment horizontal="center" vertical="center" wrapText="1"/>
    </xf>
    <xf numFmtId="0" fontId="5" fillId="3" borderId="62" xfId="0" applyFont="1" applyFill="1" applyBorder="1" applyAlignment="1">
      <alignment vertical="center" wrapText="1"/>
    </xf>
    <xf numFmtId="0" fontId="5" fillId="10" borderId="60" xfId="0" applyFont="1" applyFill="1" applyBorder="1" applyAlignment="1">
      <alignment vertical="center" wrapText="1"/>
    </xf>
    <xf numFmtId="166" fontId="4" fillId="0" borderId="60" xfId="1" applyNumberFormat="1" applyFont="1" applyFill="1" applyBorder="1" applyAlignment="1">
      <alignment vertical="center" wrapText="1"/>
    </xf>
    <xf numFmtId="0" fontId="5" fillId="11" borderId="60" xfId="0" applyFont="1" applyFill="1" applyBorder="1" applyAlignment="1">
      <alignment vertical="center" wrapText="1"/>
    </xf>
    <xf numFmtId="0" fontId="5" fillId="7" borderId="60" xfId="0" applyFont="1" applyFill="1" applyBorder="1" applyAlignment="1">
      <alignment vertical="center" wrapText="1"/>
    </xf>
    <xf numFmtId="0" fontId="4" fillId="0" borderId="60" xfId="0" applyFont="1" applyBorder="1" applyAlignment="1">
      <alignment vertical="center" wrapText="1"/>
    </xf>
    <xf numFmtId="0" fontId="5" fillId="3" borderId="60" xfId="0" applyFont="1" applyFill="1" applyBorder="1" applyAlignment="1">
      <alignment vertical="center" wrapText="1"/>
    </xf>
    <xf numFmtId="0" fontId="4" fillId="7" borderId="60" xfId="0" applyFont="1" applyFill="1" applyBorder="1" applyAlignment="1">
      <alignment vertical="center" wrapText="1"/>
    </xf>
    <xf numFmtId="0" fontId="4" fillId="0" borderId="60" xfId="0" applyFont="1" applyBorder="1" applyAlignment="1">
      <alignment horizontal="left" vertical="center" wrapText="1" indent="4"/>
    </xf>
    <xf numFmtId="0" fontId="4" fillId="7" borderId="60" xfId="0" applyFont="1" applyFill="1" applyBorder="1" applyAlignment="1">
      <alignment horizontal="left" vertical="center" wrapText="1"/>
    </xf>
    <xf numFmtId="0" fontId="4" fillId="11" borderId="60" xfId="0" applyFont="1" applyFill="1" applyBorder="1" applyAlignment="1">
      <alignment vertical="center" wrapText="1"/>
    </xf>
    <xf numFmtId="0" fontId="5" fillId="4" borderId="60" xfId="0" applyFont="1" applyFill="1" applyBorder="1" applyAlignment="1">
      <alignment vertical="center" wrapText="1"/>
    </xf>
    <xf numFmtId="0" fontId="4" fillId="15" borderId="60" xfId="0" applyFont="1" applyFill="1" applyBorder="1" applyAlignment="1">
      <alignment vertical="center" wrapText="1"/>
    </xf>
    <xf numFmtId="0" fontId="5" fillId="16" borderId="60" xfId="0" applyFont="1" applyFill="1" applyBorder="1" applyAlignment="1">
      <alignment vertical="center" wrapText="1"/>
    </xf>
    <xf numFmtId="166" fontId="5" fillId="11" borderId="60" xfId="1" applyNumberFormat="1" applyFont="1" applyFill="1" applyBorder="1" applyAlignment="1">
      <alignment vertical="center" wrapText="1"/>
    </xf>
    <xf numFmtId="0" fontId="4" fillId="20" borderId="60" xfId="0" applyFont="1" applyFill="1" applyBorder="1" applyAlignment="1">
      <alignment vertical="center" wrapText="1"/>
    </xf>
    <xf numFmtId="0" fontId="5" fillId="20" borderId="60" xfId="0" applyFont="1" applyFill="1" applyBorder="1" applyAlignment="1">
      <alignment vertical="center" wrapText="1"/>
    </xf>
    <xf numFmtId="0" fontId="4" fillId="0" borderId="60" xfId="0" applyFont="1" applyFill="1" applyBorder="1" applyAlignment="1">
      <alignment vertical="center" wrapText="1"/>
    </xf>
    <xf numFmtId="0" fontId="5" fillId="3" borderId="61" xfId="0" applyFont="1" applyFill="1" applyBorder="1" applyAlignment="1">
      <alignment vertical="center" wrapText="1"/>
    </xf>
    <xf numFmtId="166" fontId="5" fillId="11" borderId="32" xfId="1" applyNumberFormat="1" applyFont="1" applyFill="1" applyBorder="1" applyAlignment="1">
      <alignment vertical="center" wrapText="1"/>
    </xf>
    <xf numFmtId="166" fontId="4" fillId="7" borderId="32" xfId="1" applyNumberFormat="1" applyFont="1" applyFill="1" applyBorder="1" applyAlignment="1">
      <alignment horizontal="right" vertical="center" wrapText="1"/>
    </xf>
    <xf numFmtId="166" fontId="4" fillId="13" borderId="32" xfId="1" applyNumberFormat="1" applyFont="1" applyFill="1" applyBorder="1" applyAlignment="1">
      <alignment horizontal="right" vertical="center" wrapText="1"/>
    </xf>
    <xf numFmtId="166" fontId="4" fillId="11" borderId="32" xfId="1" applyNumberFormat="1" applyFont="1" applyFill="1" applyBorder="1" applyAlignment="1">
      <alignment horizontal="right" vertical="center" wrapText="1"/>
    </xf>
    <xf numFmtId="166" fontId="4" fillId="3" borderId="32" xfId="1" applyNumberFormat="1" applyFont="1" applyFill="1" applyBorder="1" applyAlignment="1">
      <alignment horizontal="right" vertical="center" wrapText="1"/>
    </xf>
    <xf numFmtId="166" fontId="4" fillId="3" borderId="32" xfId="1" applyNumberFormat="1" applyFont="1" applyFill="1" applyBorder="1" applyAlignment="1">
      <alignment horizontal="center" vertical="center" wrapText="1"/>
    </xf>
    <xf numFmtId="166" fontId="4" fillId="11" borderId="32" xfId="1" applyNumberFormat="1" applyFont="1" applyFill="1" applyBorder="1" applyAlignment="1">
      <alignment horizontal="center" vertical="center" wrapText="1"/>
    </xf>
    <xf numFmtId="166" fontId="5" fillId="10" borderId="32" xfId="1" applyNumberFormat="1" applyFont="1" applyFill="1" applyBorder="1" applyAlignment="1">
      <alignment vertical="center" wrapText="1"/>
    </xf>
    <xf numFmtId="43" fontId="4" fillId="0" borderId="32" xfId="1" applyFont="1" applyFill="1" applyBorder="1" applyAlignment="1">
      <alignment horizontal="center" vertical="center" wrapText="1"/>
    </xf>
    <xf numFmtId="43" fontId="4" fillId="15" borderId="32" xfId="1" applyFont="1" applyFill="1" applyBorder="1" applyAlignment="1">
      <alignment horizontal="center" vertical="center" wrapText="1"/>
    </xf>
    <xf numFmtId="166" fontId="5" fillId="4" borderId="36" xfId="1" applyNumberFormat="1" applyFont="1" applyFill="1" applyBorder="1" applyAlignment="1">
      <alignment horizontal="center" vertical="center" wrapText="1"/>
    </xf>
    <xf numFmtId="166" fontId="5" fillId="4" borderId="37" xfId="1" applyNumberFormat="1" applyFont="1" applyFill="1" applyBorder="1" applyAlignment="1">
      <alignment horizontal="center" vertical="center" wrapText="1"/>
    </xf>
    <xf numFmtId="166" fontId="5" fillId="3" borderId="44" xfId="1" applyNumberFormat="1" applyFont="1" applyFill="1" applyBorder="1" applyAlignment="1">
      <alignment horizontal="center" vertical="center" wrapText="1"/>
    </xf>
    <xf numFmtId="166" fontId="5" fillId="3" borderId="45" xfId="1" applyNumberFormat="1" applyFont="1" applyFill="1" applyBorder="1" applyAlignment="1">
      <alignment horizontal="center" vertical="center" wrapText="1"/>
    </xf>
    <xf numFmtId="167" fontId="5" fillId="10" borderId="36" xfId="0" applyNumberFormat="1" applyFont="1" applyFill="1" applyBorder="1" applyAlignment="1">
      <alignment vertical="center" wrapText="1"/>
    </xf>
    <xf numFmtId="167" fontId="5" fillId="10" borderId="37" xfId="0" applyNumberFormat="1" applyFont="1" applyFill="1" applyBorder="1" applyAlignment="1">
      <alignment vertical="center" wrapText="1"/>
    </xf>
    <xf numFmtId="167" fontId="5" fillId="11" borderId="36" xfId="0" applyNumberFormat="1" applyFont="1" applyFill="1" applyBorder="1" applyAlignment="1">
      <alignment vertical="center" wrapText="1"/>
    </xf>
    <xf numFmtId="167" fontId="5" fillId="11" borderId="37" xfId="0" applyNumberFormat="1" applyFont="1" applyFill="1" applyBorder="1" applyAlignment="1">
      <alignment vertical="center" wrapText="1"/>
    </xf>
    <xf numFmtId="166" fontId="5" fillId="7" borderId="36" xfId="1" applyNumberFormat="1" applyFont="1" applyFill="1" applyBorder="1" applyAlignment="1">
      <alignment horizontal="center" vertical="center" wrapText="1"/>
    </xf>
    <xf numFmtId="166" fontId="5" fillId="7" borderId="37" xfId="1" applyNumberFormat="1" applyFont="1" applyFill="1" applyBorder="1" applyAlignment="1">
      <alignment horizontal="center" vertical="center" wrapText="1"/>
    </xf>
    <xf numFmtId="166" fontId="5" fillId="11" borderId="36" xfId="1" applyNumberFormat="1" applyFont="1" applyFill="1" applyBorder="1" applyAlignment="1">
      <alignment horizontal="center" vertical="center" wrapText="1"/>
    </xf>
    <xf numFmtId="166" fontId="5" fillId="11" borderId="37" xfId="1" applyNumberFormat="1" applyFont="1" applyFill="1" applyBorder="1" applyAlignment="1">
      <alignment horizontal="center" vertical="center" wrapText="1"/>
    </xf>
    <xf numFmtId="166" fontId="5" fillId="3" borderId="36" xfId="1" applyNumberFormat="1" applyFont="1" applyFill="1" applyBorder="1" applyAlignment="1">
      <alignment horizontal="center" vertical="center" wrapText="1"/>
    </xf>
    <xf numFmtId="166" fontId="5" fillId="3" borderId="37" xfId="1" applyNumberFormat="1" applyFont="1" applyFill="1" applyBorder="1" applyAlignment="1">
      <alignment horizontal="center" vertical="center" wrapText="1"/>
    </xf>
    <xf numFmtId="0" fontId="4" fillId="7" borderId="36" xfId="0" applyFont="1" applyFill="1" applyBorder="1" applyAlignment="1">
      <alignment horizontal="right" vertical="center" wrapText="1"/>
    </xf>
    <xf numFmtId="0" fontId="4" fillId="7" borderId="37" xfId="0" applyFont="1" applyFill="1" applyBorder="1" applyAlignment="1">
      <alignment horizontal="right" vertical="center" wrapText="1"/>
    </xf>
    <xf numFmtId="0" fontId="4" fillId="13" borderId="36" xfId="0" applyFont="1" applyFill="1" applyBorder="1" applyAlignment="1">
      <alignment horizontal="right" vertical="center" wrapText="1"/>
    </xf>
    <xf numFmtId="0" fontId="4" fillId="13" borderId="37" xfId="0" applyFont="1" applyFill="1" applyBorder="1" applyAlignment="1">
      <alignment horizontal="right" vertical="center" wrapText="1"/>
    </xf>
    <xf numFmtId="0" fontId="4" fillId="11" borderId="36" xfId="0" applyFont="1" applyFill="1" applyBorder="1" applyAlignment="1">
      <alignment horizontal="right" vertical="center" wrapText="1"/>
    </xf>
    <xf numFmtId="0" fontId="4" fillId="11" borderId="37" xfId="0" applyFont="1" applyFill="1" applyBorder="1" applyAlignment="1">
      <alignment horizontal="right" vertical="center" wrapText="1"/>
    </xf>
    <xf numFmtId="0" fontId="4" fillId="3" borderId="36" xfId="0" applyFont="1" applyFill="1" applyBorder="1" applyAlignment="1">
      <alignment horizontal="right" vertical="center" wrapText="1"/>
    </xf>
    <xf numFmtId="0" fontId="4" fillId="3" borderId="37" xfId="0" applyFont="1" applyFill="1" applyBorder="1" applyAlignment="1">
      <alignment horizontal="right" vertical="center" wrapText="1"/>
    </xf>
    <xf numFmtId="166" fontId="4" fillId="11" borderId="37" xfId="1" applyNumberFormat="1" applyFont="1" applyFill="1" applyBorder="1" applyAlignment="1">
      <alignment horizontal="center" vertical="center" wrapText="1"/>
    </xf>
    <xf numFmtId="166" fontId="4" fillId="7" borderId="36" xfId="1" applyNumberFormat="1" applyFont="1" applyFill="1" applyBorder="1" applyAlignment="1">
      <alignment horizontal="center" vertical="center" wrapText="1"/>
    </xf>
    <xf numFmtId="166" fontId="4" fillId="7" borderId="37" xfId="1" applyNumberFormat="1" applyFont="1" applyFill="1" applyBorder="1" applyAlignment="1">
      <alignment horizontal="center" vertical="center" wrapText="1"/>
    </xf>
    <xf numFmtId="166" fontId="4" fillId="4" borderId="36" xfId="1" applyNumberFormat="1" applyFont="1" applyFill="1" applyBorder="1" applyAlignment="1">
      <alignment horizontal="center" vertical="center" wrapText="1"/>
    </xf>
    <xf numFmtId="166" fontId="4" fillId="4" borderId="37" xfId="1" applyNumberFormat="1" applyFont="1" applyFill="1" applyBorder="1" applyAlignment="1">
      <alignment horizontal="center" vertical="center" wrapText="1"/>
    </xf>
    <xf numFmtId="166" fontId="4" fillId="15" borderId="36" xfId="1" applyNumberFormat="1" applyFont="1" applyFill="1" applyBorder="1" applyAlignment="1">
      <alignment horizontal="center" vertical="center" wrapText="1"/>
    </xf>
    <xf numFmtId="166" fontId="5" fillId="0" borderId="36" xfId="1" applyNumberFormat="1" applyFont="1" applyFill="1" applyBorder="1" applyAlignment="1">
      <alignment horizontal="center" vertical="center" wrapText="1"/>
    </xf>
    <xf numFmtId="166" fontId="5" fillId="0" borderId="37" xfId="1" applyNumberFormat="1" applyFont="1" applyFill="1" applyBorder="1" applyAlignment="1">
      <alignment horizontal="center" vertical="center" wrapText="1"/>
    </xf>
    <xf numFmtId="166" fontId="5" fillId="10" borderId="36" xfId="1" applyNumberFormat="1" applyFont="1" applyFill="1" applyBorder="1" applyAlignment="1">
      <alignment horizontal="center" vertical="center" wrapText="1"/>
    </xf>
    <xf numFmtId="166" fontId="5" fillId="10" borderId="37" xfId="1" applyNumberFormat="1" applyFont="1" applyFill="1" applyBorder="1" applyAlignment="1">
      <alignment horizontal="center" vertical="center" wrapText="1"/>
    </xf>
    <xf numFmtId="166" fontId="4" fillId="20" borderId="36" xfId="1" applyNumberFormat="1" applyFont="1" applyFill="1" applyBorder="1" applyAlignment="1">
      <alignment horizontal="center" vertical="center" wrapText="1"/>
    </xf>
    <xf numFmtId="166" fontId="4" fillId="20" borderId="37" xfId="1" applyNumberFormat="1" applyFont="1" applyFill="1" applyBorder="1" applyAlignment="1">
      <alignment horizontal="center" vertical="center" wrapText="1"/>
    </xf>
    <xf numFmtId="0" fontId="4" fillId="0" borderId="36" xfId="0" applyFont="1" applyBorder="1" applyAlignment="1">
      <alignment vertical="center" wrapText="1"/>
    </xf>
    <xf numFmtId="166" fontId="5" fillId="3" borderId="38" xfId="1" applyNumberFormat="1" applyFont="1" applyFill="1" applyBorder="1" applyAlignment="1">
      <alignment horizontal="center" vertical="center" wrapText="1"/>
    </xf>
    <xf numFmtId="166" fontId="5" fillId="3" borderId="39" xfId="1" applyNumberFormat="1" applyFont="1" applyFill="1" applyBorder="1" applyAlignment="1">
      <alignment horizontal="center" vertical="center" wrapText="1"/>
    </xf>
    <xf numFmtId="166" fontId="5" fillId="3" borderId="40" xfId="1"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xf>
    <xf numFmtId="14" fontId="4" fillId="0" borderId="7" xfId="0" applyNumberFormat="1" applyFont="1" applyBorder="1" applyAlignment="1">
      <alignment horizontal="center" vertical="center"/>
    </xf>
    <xf numFmtId="166" fontId="4" fillId="0" borderId="36" xfId="1" applyNumberFormat="1" applyFont="1" applyFill="1" applyBorder="1" applyAlignment="1">
      <alignment horizontal="center" vertical="center" wrapText="1"/>
    </xf>
    <xf numFmtId="166" fontId="4" fillId="0" borderId="7" xfId="1" applyNumberFormat="1" applyFont="1" applyFill="1" applyBorder="1" applyAlignment="1">
      <alignment horizontal="center" vertical="center" wrapText="1"/>
    </xf>
    <xf numFmtId="166" fontId="4" fillId="0" borderId="37" xfId="1" applyNumberFormat="1" applyFont="1" applyFill="1" applyBorder="1" applyAlignment="1">
      <alignment horizontal="center" vertical="center" wrapText="1"/>
    </xf>
    <xf numFmtId="43" fontId="5" fillId="0" borderId="10" xfId="1" applyFont="1" applyFill="1" applyBorder="1" applyAlignment="1">
      <alignment horizontal="center" vertical="center" wrapText="1"/>
    </xf>
    <xf numFmtId="0" fontId="4" fillId="11" borderId="11" xfId="0" applyFont="1" applyFill="1" applyBorder="1" applyAlignment="1">
      <alignment horizontal="center" vertical="center" wrapText="1"/>
    </xf>
    <xf numFmtId="166" fontId="5" fillId="3" borderId="7" xfId="1" applyNumberFormat="1" applyFont="1" applyFill="1" applyBorder="1" applyAlignment="1">
      <alignment horizontal="center" vertical="center" wrapText="1"/>
    </xf>
    <xf numFmtId="43" fontId="4" fillId="11" borderId="7" xfId="1" applyFont="1" applyFill="1" applyBorder="1" applyAlignment="1">
      <alignment horizontal="right" vertical="center"/>
    </xf>
    <xf numFmtId="43" fontId="4" fillId="0" borderId="7" xfId="1" applyFont="1" applyBorder="1" applyAlignment="1">
      <alignment horizontal="right" vertical="center"/>
    </xf>
    <xf numFmtId="43" fontId="4" fillId="11" borderId="37" xfId="1" applyFont="1" applyFill="1" applyBorder="1" applyAlignment="1">
      <alignment horizontal="right" vertical="center"/>
    </xf>
    <xf numFmtId="43" fontId="4" fillId="0" borderId="37" xfId="1" applyFont="1" applyBorder="1" applyAlignment="1">
      <alignment horizontal="right" vertical="center"/>
    </xf>
    <xf numFmtId="166" fontId="4" fillId="11" borderId="36" xfId="1" applyNumberFormat="1" applyFont="1" applyFill="1" applyBorder="1" applyAlignment="1">
      <alignment horizontal="right" vertical="center"/>
    </xf>
    <xf numFmtId="166" fontId="4" fillId="0" borderId="36" xfId="1" applyNumberFormat="1" applyFont="1" applyBorder="1" applyAlignment="1">
      <alignment horizontal="right" vertical="center"/>
    </xf>
    <xf numFmtId="166" fontId="4" fillId="11" borderId="7" xfId="1" applyNumberFormat="1" applyFont="1" applyFill="1" applyBorder="1" applyAlignment="1">
      <alignment horizontal="right" vertical="center"/>
    </xf>
    <xf numFmtId="166" fontId="4" fillId="0" borderId="7" xfId="1" applyNumberFormat="1" applyFont="1" applyBorder="1" applyAlignment="1">
      <alignment horizontal="right" vertical="center"/>
    </xf>
    <xf numFmtId="166" fontId="4" fillId="11" borderId="37" xfId="1" applyNumberFormat="1" applyFont="1" applyFill="1" applyBorder="1" applyAlignment="1">
      <alignment horizontal="right" vertical="center"/>
    </xf>
    <xf numFmtId="166" fontId="4" fillId="0" borderId="37" xfId="1" applyNumberFormat="1" applyFont="1" applyBorder="1" applyAlignment="1">
      <alignment horizontal="right" vertical="center"/>
    </xf>
    <xf numFmtId="43" fontId="4" fillId="11" borderId="32" xfId="1" applyFont="1" applyFill="1" applyBorder="1" applyAlignment="1">
      <alignment horizontal="right" vertical="center"/>
    </xf>
    <xf numFmtId="43" fontId="4" fillId="0" borderId="32" xfId="1" applyFont="1" applyBorder="1" applyAlignment="1">
      <alignment horizontal="right" vertical="center"/>
    </xf>
    <xf numFmtId="43" fontId="4" fillId="11" borderId="11" xfId="1" applyFont="1" applyFill="1" applyBorder="1" applyAlignment="1">
      <alignment horizontal="right" vertical="center"/>
    </xf>
    <xf numFmtId="43" fontId="4" fillId="0" borderId="11" xfId="1" applyFont="1" applyBorder="1" applyAlignment="1">
      <alignment horizontal="right" vertical="center"/>
    </xf>
    <xf numFmtId="43" fontId="4" fillId="11" borderId="36" xfId="1" applyFont="1" applyFill="1" applyBorder="1" applyAlignment="1">
      <alignment horizontal="right" vertical="center"/>
    </xf>
    <xf numFmtId="43" fontId="4" fillId="0" borderId="36" xfId="1" applyFont="1" applyBorder="1" applyAlignment="1">
      <alignment horizontal="right" vertical="center"/>
    </xf>
    <xf numFmtId="14" fontId="4" fillId="11" borderId="7"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11" borderId="7" xfId="0" applyFont="1" applyFill="1" applyBorder="1" applyAlignment="1">
      <alignment horizontal="center" vertical="center"/>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14" fontId="5" fillId="0" borderId="7" xfId="0" applyNumberFormat="1" applyFont="1" applyBorder="1" applyAlignment="1">
      <alignment horizontal="center" vertical="center"/>
    </xf>
    <xf numFmtId="166" fontId="4" fillId="15" borderId="7" xfId="1" applyNumberFormat="1" applyFont="1" applyFill="1" applyBorder="1" applyAlignment="1">
      <alignment horizontal="center" vertical="center" wrapText="1"/>
    </xf>
    <xf numFmtId="166" fontId="4" fillId="15" borderId="37" xfId="1" applyNumberFormat="1" applyFont="1" applyFill="1" applyBorder="1" applyAlignment="1">
      <alignment horizontal="center" vertical="center" wrapText="1"/>
    </xf>
    <xf numFmtId="166" fontId="4" fillId="15" borderId="36" xfId="1" applyNumberFormat="1" applyFont="1" applyFill="1" applyBorder="1" applyAlignment="1">
      <alignment horizontal="center" vertical="center" wrapText="1"/>
    </xf>
    <xf numFmtId="166" fontId="4" fillId="15" borderId="32" xfId="1" applyNumberFormat="1" applyFont="1" applyFill="1" applyBorder="1" applyAlignment="1">
      <alignment horizontal="center" vertical="center" wrapText="1"/>
    </xf>
    <xf numFmtId="166" fontId="5" fillId="0" borderId="32" xfId="0" applyNumberFormat="1" applyFont="1" applyBorder="1" applyAlignment="1">
      <alignment horizontal="center" vertical="center"/>
    </xf>
    <xf numFmtId="0" fontId="5" fillId="0" borderId="32" xfId="0" applyFont="1" applyBorder="1" applyAlignment="1">
      <alignment horizontal="center" vertical="center"/>
    </xf>
    <xf numFmtId="3" fontId="5" fillId="0" borderId="32" xfId="0" applyNumberFormat="1" applyFont="1" applyBorder="1" applyAlignment="1">
      <alignment horizontal="center" vertical="center"/>
    </xf>
    <xf numFmtId="0" fontId="0" fillId="0" borderId="0" xfId="0" applyAlignment="1">
      <alignment horizontal="center"/>
    </xf>
    <xf numFmtId="43" fontId="4" fillId="0" borderId="7" xfId="0" applyNumberFormat="1" applyFont="1" applyBorder="1" applyAlignment="1">
      <alignment horizontal="center" vertical="center"/>
    </xf>
    <xf numFmtId="43" fontId="4" fillId="0" borderId="8" xfId="0" applyNumberFormat="1" applyFont="1" applyBorder="1" applyAlignment="1">
      <alignment horizontal="center" vertical="center"/>
    </xf>
    <xf numFmtId="0" fontId="5" fillId="15" borderId="32" xfId="0" applyFont="1" applyFill="1" applyBorder="1" applyAlignment="1">
      <alignment horizontal="center" vertical="center"/>
    </xf>
    <xf numFmtId="0" fontId="5" fillId="15" borderId="7" xfId="0" applyFont="1" applyFill="1" applyBorder="1" applyAlignment="1">
      <alignment horizontal="center" vertical="center"/>
    </xf>
    <xf numFmtId="0" fontId="5" fillId="0" borderId="0" xfId="0" applyFont="1" applyAlignment="1">
      <alignment horizontal="center" vertical="center"/>
    </xf>
    <xf numFmtId="43" fontId="5" fillId="11" borderId="7" xfId="1" applyFont="1" applyFill="1" applyBorder="1" applyAlignment="1">
      <alignment vertical="center" wrapText="1"/>
    </xf>
    <xf numFmtId="166" fontId="5" fillId="11" borderId="37" xfId="1" applyNumberFormat="1" applyFont="1" applyFill="1" applyBorder="1" applyAlignment="1">
      <alignment vertical="center" wrapText="1"/>
    </xf>
    <xf numFmtId="0" fontId="14" fillId="11" borderId="64" xfId="0" applyFont="1" applyFill="1" applyBorder="1" applyAlignment="1">
      <alignment vertical="center" wrapText="1"/>
    </xf>
    <xf numFmtId="0" fontId="15" fillId="15" borderId="64" xfId="0" applyFont="1" applyFill="1" applyBorder="1" applyAlignment="1">
      <alignment vertical="center" wrapText="1"/>
    </xf>
    <xf numFmtId="166" fontId="16" fillId="11" borderId="2" xfId="1" applyNumberFormat="1" applyFont="1" applyFill="1" applyBorder="1" applyAlignment="1">
      <alignment horizontal="center" vertical="center" wrapText="1"/>
    </xf>
    <xf numFmtId="166" fontId="16" fillId="11" borderId="18" xfId="1" applyNumberFormat="1" applyFont="1" applyFill="1" applyBorder="1" applyAlignment="1">
      <alignment horizontal="center" vertical="center" wrapText="1"/>
    </xf>
    <xf numFmtId="166" fontId="16" fillId="11" borderId="65" xfId="1" applyNumberFormat="1" applyFont="1" applyFill="1" applyBorder="1" applyAlignment="1">
      <alignment horizontal="center" vertical="center" wrapText="1"/>
    </xf>
    <xf numFmtId="166" fontId="4" fillId="15" borderId="54" xfId="1" applyNumberFormat="1" applyFont="1" applyFill="1" applyBorder="1" applyAlignment="1">
      <alignment horizontal="center" vertical="center" wrapText="1"/>
    </xf>
    <xf numFmtId="166" fontId="4" fillId="15" borderId="8" xfId="1" applyNumberFormat="1" applyFont="1" applyFill="1" applyBorder="1" applyAlignment="1">
      <alignment horizontal="center" vertical="center" wrapText="1"/>
    </xf>
    <xf numFmtId="166" fontId="4" fillId="15" borderId="44" xfId="1" applyNumberFormat="1" applyFont="1" applyFill="1" applyBorder="1" applyAlignment="1">
      <alignment horizontal="center" vertical="center" wrapText="1"/>
    </xf>
    <xf numFmtId="166" fontId="4" fillId="15" borderId="10" xfId="1" applyNumberFormat="1" applyFont="1" applyFill="1" applyBorder="1" applyAlignment="1">
      <alignment horizontal="center" vertical="center" wrapText="1"/>
    </xf>
    <xf numFmtId="43" fontId="4" fillId="15" borderId="10" xfId="1" applyFont="1" applyFill="1" applyBorder="1" applyAlignment="1">
      <alignment horizontal="center" vertical="center" wrapText="1"/>
    </xf>
    <xf numFmtId="166" fontId="16" fillId="11" borderId="66" xfId="1" applyNumberFormat="1" applyFont="1" applyFill="1" applyBorder="1" applyAlignment="1">
      <alignment horizontal="center" vertical="center" wrapText="1"/>
    </xf>
    <xf numFmtId="166" fontId="16" fillId="11" borderId="67" xfId="1" applyNumberFormat="1" applyFont="1" applyFill="1" applyBorder="1" applyAlignment="1">
      <alignment horizontal="center" vertical="center" wrapText="1"/>
    </xf>
    <xf numFmtId="166" fontId="16" fillId="11" borderId="68" xfId="1" applyNumberFormat="1" applyFont="1" applyFill="1" applyBorder="1" applyAlignment="1">
      <alignment horizontal="center" vertical="center" wrapText="1"/>
    </xf>
    <xf numFmtId="166" fontId="4" fillId="15" borderId="52" xfId="1" applyNumberFormat="1" applyFont="1" applyFill="1" applyBorder="1" applyAlignment="1">
      <alignment horizontal="center" vertical="center" wrapText="1"/>
    </xf>
    <xf numFmtId="166" fontId="4" fillId="15" borderId="69" xfId="1" applyNumberFormat="1" applyFont="1" applyFill="1" applyBorder="1" applyAlignment="1">
      <alignment horizontal="center" vertical="center" wrapText="1"/>
    </xf>
    <xf numFmtId="166" fontId="4" fillId="15" borderId="70" xfId="1" applyNumberFormat="1" applyFont="1" applyFill="1" applyBorder="1" applyAlignment="1">
      <alignment horizontal="center" vertical="center" wrapText="1"/>
    </xf>
    <xf numFmtId="166" fontId="4" fillId="11" borderId="36" xfId="1" applyNumberFormat="1" applyFont="1" applyFill="1" applyBorder="1" applyAlignment="1">
      <alignment horizontal="center" vertical="center" wrapText="1"/>
    </xf>
    <xf numFmtId="166" fontId="4" fillId="11" borderId="0" xfId="1" applyNumberFormat="1" applyFont="1" applyFill="1" applyAlignment="1">
      <alignment vertical="center"/>
    </xf>
    <xf numFmtId="43" fontId="4" fillId="11" borderId="7" xfId="1" applyFont="1" applyFill="1" applyBorder="1" applyAlignment="1">
      <alignment horizontal="right" vertical="center" wrapText="1"/>
    </xf>
    <xf numFmtId="166" fontId="4" fillId="11" borderId="32" xfId="1" applyNumberFormat="1" applyFont="1" applyFill="1" applyBorder="1" applyAlignment="1">
      <alignment horizontal="right" vertical="center"/>
    </xf>
    <xf numFmtId="0" fontId="15" fillId="0" borderId="64" xfId="0" applyFont="1" applyFill="1" applyBorder="1" applyAlignment="1">
      <alignment vertical="center" wrapText="1"/>
    </xf>
    <xf numFmtId="166" fontId="4" fillId="0" borderId="0" xfId="1" applyNumberFormat="1" applyFont="1" applyFill="1" applyAlignment="1">
      <alignment vertical="center"/>
    </xf>
    <xf numFmtId="166" fontId="4" fillId="0" borderId="32" xfId="1" applyNumberFormat="1" applyFont="1" applyFill="1" applyBorder="1" applyAlignment="1">
      <alignment horizontal="right" vertical="center"/>
    </xf>
    <xf numFmtId="0" fontId="5" fillId="0" borderId="32" xfId="0" applyFont="1" applyFill="1" applyBorder="1" applyAlignment="1">
      <alignment horizontal="center" vertical="center"/>
    </xf>
    <xf numFmtId="0" fontId="5" fillId="0" borderId="7" xfId="0" applyFont="1" applyFill="1" applyBorder="1" applyAlignment="1">
      <alignment horizontal="center" vertical="center"/>
    </xf>
    <xf numFmtId="43" fontId="4" fillId="0" borderId="7" xfId="1" applyFont="1" applyFill="1" applyBorder="1" applyAlignment="1">
      <alignment horizontal="center" vertical="center" wrapText="1"/>
    </xf>
    <xf numFmtId="0" fontId="5" fillId="11" borderId="32" xfId="0" applyFont="1" applyFill="1" applyBorder="1" applyAlignment="1">
      <alignment horizontal="center" vertical="center"/>
    </xf>
    <xf numFmtId="43" fontId="5" fillId="11" borderId="7" xfId="1" applyFont="1" applyFill="1" applyBorder="1" applyAlignment="1">
      <alignment horizontal="center" vertical="center" wrapText="1"/>
    </xf>
    <xf numFmtId="43" fontId="5" fillId="0" borderId="0" xfId="1" applyFont="1" applyAlignment="1">
      <alignment horizontal="center" vertical="center"/>
    </xf>
    <xf numFmtId="0" fontId="4" fillId="0" borderId="71" xfId="0" applyFont="1" applyBorder="1" applyAlignment="1">
      <alignment vertical="center" wrapText="1"/>
    </xf>
    <xf numFmtId="169" fontId="5" fillId="8" borderId="36" xfId="1" applyNumberFormat="1" applyFont="1" applyFill="1" applyBorder="1" applyAlignment="1">
      <alignment horizontal="center" vertical="center" wrapText="1"/>
    </xf>
    <xf numFmtId="169" fontId="5" fillId="8" borderId="7" xfId="1" applyNumberFormat="1" applyFont="1" applyFill="1" applyBorder="1" applyAlignment="1">
      <alignment horizontal="center" vertical="center" wrapText="1"/>
    </xf>
    <xf numFmtId="169" fontId="5" fillId="8" borderId="37" xfId="1" applyNumberFormat="1" applyFont="1" applyFill="1" applyBorder="1" applyAlignment="1">
      <alignment horizontal="center" vertical="center"/>
    </xf>
    <xf numFmtId="169" fontId="5" fillId="3" borderId="36" xfId="1" applyNumberFormat="1" applyFont="1" applyFill="1" applyBorder="1" applyAlignment="1">
      <alignment horizontal="right" vertical="center" wrapText="1"/>
    </xf>
    <xf numFmtId="169" fontId="5" fillId="3" borderId="7" xfId="1" applyNumberFormat="1" applyFont="1" applyFill="1" applyBorder="1" applyAlignment="1">
      <alignment horizontal="right" vertical="center" wrapText="1"/>
    </xf>
    <xf numFmtId="169" fontId="5" fillId="3" borderId="37" xfId="1" applyNumberFormat="1" applyFont="1" applyFill="1" applyBorder="1" applyAlignment="1">
      <alignment horizontal="right" vertical="center" wrapText="1"/>
    </xf>
    <xf numFmtId="169" fontId="5" fillId="10" borderId="36" xfId="1" applyNumberFormat="1" applyFont="1" applyFill="1" applyBorder="1" applyAlignment="1">
      <alignment horizontal="right" vertical="center" wrapText="1"/>
    </xf>
    <xf numFmtId="169" fontId="5" fillId="10" borderId="7" xfId="1" applyNumberFormat="1" applyFont="1" applyFill="1" applyBorder="1" applyAlignment="1">
      <alignment horizontal="right" vertical="center" wrapText="1"/>
    </xf>
    <xf numFmtId="169" fontId="5" fillId="10" borderId="37" xfId="1" applyNumberFormat="1" applyFont="1" applyFill="1" applyBorder="1" applyAlignment="1">
      <alignment horizontal="right" vertical="center" wrapText="1"/>
    </xf>
    <xf numFmtId="169" fontId="4" fillId="0" borderId="36" xfId="1" applyNumberFormat="1" applyFont="1" applyBorder="1" applyAlignment="1">
      <alignment horizontal="right" vertical="center"/>
    </xf>
    <xf numFmtId="169" fontId="4" fillId="0" borderId="7" xfId="1" applyNumberFormat="1" applyFont="1" applyBorder="1" applyAlignment="1">
      <alignment horizontal="right" vertical="center"/>
    </xf>
    <xf numFmtId="169" fontId="4" fillId="0" borderId="37" xfId="1" applyNumberFormat="1" applyFont="1" applyBorder="1" applyAlignment="1">
      <alignment horizontal="right" vertical="center"/>
    </xf>
    <xf numFmtId="169" fontId="5" fillId="11" borderId="36" xfId="1" applyNumberFormat="1" applyFont="1" applyFill="1" applyBorder="1" applyAlignment="1">
      <alignment horizontal="right" vertical="center" wrapText="1"/>
    </xf>
    <xf numFmtId="169" fontId="5" fillId="11" borderId="7" xfId="1" applyNumberFormat="1" applyFont="1" applyFill="1" applyBorder="1" applyAlignment="1">
      <alignment horizontal="right" vertical="center" wrapText="1"/>
    </xf>
    <xf numFmtId="169" fontId="5" fillId="11" borderId="37" xfId="1" applyNumberFormat="1" applyFont="1" applyFill="1" applyBorder="1" applyAlignment="1">
      <alignment horizontal="right" vertical="center" wrapText="1"/>
    </xf>
    <xf numFmtId="169" fontId="5" fillId="7" borderId="36" xfId="1" applyNumberFormat="1" applyFont="1" applyFill="1" applyBorder="1" applyAlignment="1">
      <alignment horizontal="right" vertical="center" wrapText="1"/>
    </xf>
    <xf numFmtId="169" fontId="5" fillId="7" borderId="7" xfId="1" applyNumberFormat="1" applyFont="1" applyFill="1" applyBorder="1" applyAlignment="1">
      <alignment horizontal="right" vertical="center" wrapText="1"/>
    </xf>
    <xf numFmtId="169" fontId="5" fillId="7" borderId="37" xfId="1" applyNumberFormat="1" applyFont="1" applyFill="1" applyBorder="1" applyAlignment="1">
      <alignment horizontal="right" vertical="center" wrapText="1"/>
    </xf>
    <xf numFmtId="169" fontId="4" fillId="0" borderId="36" xfId="1" applyNumberFormat="1" applyFont="1" applyBorder="1" applyAlignment="1">
      <alignment horizontal="right" vertical="center" wrapText="1"/>
    </xf>
    <xf numFmtId="169" fontId="4" fillId="0" borderId="7" xfId="1" applyNumberFormat="1" applyFont="1" applyBorder="1" applyAlignment="1">
      <alignment horizontal="right" vertical="center" wrapText="1"/>
    </xf>
    <xf numFmtId="169" fontId="4" fillId="0" borderId="37" xfId="1" applyNumberFormat="1" applyFont="1" applyBorder="1" applyAlignment="1">
      <alignment horizontal="right" vertical="center" wrapText="1"/>
    </xf>
    <xf numFmtId="169" fontId="5" fillId="0" borderId="36" xfId="1" applyNumberFormat="1" applyFont="1" applyBorder="1" applyAlignment="1">
      <alignment horizontal="right" vertical="center" wrapText="1"/>
    </xf>
    <xf numFmtId="169" fontId="5" fillId="0" borderId="7" xfId="1" applyNumberFormat="1" applyFont="1" applyBorder="1" applyAlignment="1">
      <alignment horizontal="right" vertical="center" wrapText="1"/>
    </xf>
    <xf numFmtId="169" fontId="4" fillId="0" borderId="36" xfId="1" applyNumberFormat="1" applyFont="1" applyFill="1" applyBorder="1" applyAlignment="1">
      <alignment horizontal="right" vertical="center" wrapText="1"/>
    </xf>
    <xf numFmtId="169" fontId="4" fillId="0" borderId="7" xfId="1" applyNumberFormat="1" applyFont="1" applyFill="1" applyBorder="1" applyAlignment="1">
      <alignment horizontal="right" vertical="center" wrapText="1"/>
    </xf>
    <xf numFmtId="169" fontId="4" fillId="0" borderId="37" xfId="1" applyNumberFormat="1" applyFont="1" applyFill="1" applyBorder="1" applyAlignment="1">
      <alignment horizontal="right" vertical="center" wrapText="1"/>
    </xf>
    <xf numFmtId="169" fontId="5" fillId="0" borderId="37" xfId="1" applyNumberFormat="1" applyFont="1" applyBorder="1" applyAlignment="1">
      <alignment horizontal="right" vertical="center" wrapText="1"/>
    </xf>
    <xf numFmtId="169" fontId="5" fillId="0" borderId="7" xfId="1" applyNumberFormat="1" applyFont="1" applyBorder="1" applyAlignment="1">
      <alignment horizontal="right" vertical="center"/>
    </xf>
    <xf numFmtId="169" fontId="5" fillId="0" borderId="36" xfId="1" applyNumberFormat="1" applyFont="1" applyBorder="1" applyAlignment="1">
      <alignment horizontal="right" vertical="center"/>
    </xf>
    <xf numFmtId="169" fontId="5" fillId="0" borderId="37" xfId="1" applyNumberFormat="1" applyFont="1" applyBorder="1" applyAlignment="1">
      <alignment horizontal="right" vertical="center"/>
    </xf>
    <xf numFmtId="169" fontId="5" fillId="3" borderId="36" xfId="0" applyNumberFormat="1" applyFont="1" applyFill="1" applyBorder="1" applyAlignment="1">
      <alignment vertical="center"/>
    </xf>
    <xf numFmtId="169" fontId="5" fillId="3" borderId="7" xfId="0" applyNumberFormat="1" applyFont="1" applyFill="1" applyBorder="1" applyAlignment="1">
      <alignment vertical="center"/>
    </xf>
    <xf numFmtId="169" fontId="5" fillId="3" borderId="37" xfId="0" applyNumberFormat="1" applyFont="1" applyFill="1" applyBorder="1" applyAlignment="1">
      <alignment vertical="center"/>
    </xf>
    <xf numFmtId="169" fontId="4" fillId="3" borderId="36" xfId="0" applyNumberFormat="1" applyFont="1" applyFill="1" applyBorder="1" applyAlignment="1">
      <alignment vertical="center"/>
    </xf>
    <xf numFmtId="169" fontId="4" fillId="3" borderId="7" xfId="0" applyNumberFormat="1" applyFont="1" applyFill="1" applyBorder="1" applyAlignment="1">
      <alignment vertical="center"/>
    </xf>
    <xf numFmtId="169" fontId="4" fillId="3" borderId="37" xfId="0" applyNumberFormat="1" applyFont="1" applyFill="1" applyBorder="1" applyAlignment="1">
      <alignment vertical="center"/>
    </xf>
    <xf numFmtId="169" fontId="4" fillId="7" borderId="36" xfId="0" applyNumberFormat="1" applyFont="1" applyFill="1" applyBorder="1" applyAlignment="1">
      <alignment vertical="center"/>
    </xf>
    <xf numFmtId="169" fontId="4" fillId="7" borderId="7" xfId="0" applyNumberFormat="1" applyFont="1" applyFill="1" applyBorder="1" applyAlignment="1">
      <alignment vertical="center"/>
    </xf>
    <xf numFmtId="169" fontId="4" fillId="7" borderId="37" xfId="0" applyNumberFormat="1" applyFont="1" applyFill="1" applyBorder="1" applyAlignment="1">
      <alignment vertical="center"/>
    </xf>
    <xf numFmtId="169" fontId="4" fillId="0" borderId="36" xfId="0" applyNumberFormat="1" applyFont="1" applyBorder="1" applyAlignment="1">
      <alignment vertical="center"/>
    </xf>
    <xf numFmtId="169" fontId="4" fillId="0" borderId="7" xfId="0" applyNumberFormat="1" applyFont="1" applyBorder="1" applyAlignment="1">
      <alignment vertical="center"/>
    </xf>
    <xf numFmtId="169" fontId="4" fillId="0" borderId="37" xfId="0" applyNumberFormat="1" applyFont="1" applyBorder="1" applyAlignment="1">
      <alignment vertical="center"/>
    </xf>
    <xf numFmtId="169" fontId="4" fillId="11" borderId="36" xfId="1" applyNumberFormat="1" applyFont="1" applyFill="1" applyBorder="1" applyAlignment="1">
      <alignment horizontal="right" vertical="center"/>
    </xf>
    <xf numFmtId="169" fontId="4" fillId="11" borderId="7" xfId="1" applyNumberFormat="1" applyFont="1" applyFill="1" applyBorder="1" applyAlignment="1">
      <alignment horizontal="right" vertical="center"/>
    </xf>
    <xf numFmtId="169" fontId="4" fillId="11" borderId="37" xfId="1" applyNumberFormat="1" applyFont="1" applyFill="1" applyBorder="1" applyAlignment="1">
      <alignment horizontal="right" vertical="center"/>
    </xf>
    <xf numFmtId="169" fontId="4" fillId="7" borderId="36" xfId="1" applyNumberFormat="1" applyFont="1" applyFill="1" applyBorder="1" applyAlignment="1">
      <alignment horizontal="right" vertical="center"/>
    </xf>
    <xf numFmtId="169" fontId="4" fillId="7" borderId="7" xfId="1" applyNumberFormat="1" applyFont="1" applyFill="1" applyBorder="1" applyAlignment="1">
      <alignment horizontal="right" vertical="center"/>
    </xf>
    <xf numFmtId="169" fontId="4" fillId="7" borderId="37" xfId="1" applyNumberFormat="1" applyFont="1" applyFill="1" applyBorder="1" applyAlignment="1">
      <alignment horizontal="right" vertical="center"/>
    </xf>
    <xf numFmtId="169" fontId="4" fillId="4" borderId="36" xfId="1" applyNumberFormat="1" applyFont="1" applyFill="1" applyBorder="1" applyAlignment="1">
      <alignment horizontal="right" vertical="center"/>
    </xf>
    <xf numFmtId="169" fontId="4" fillId="4" borderId="7" xfId="1" applyNumberFormat="1" applyFont="1" applyFill="1" applyBorder="1" applyAlignment="1">
      <alignment horizontal="right" vertical="center"/>
    </xf>
    <xf numFmtId="169" fontId="4" fillId="4" borderId="37" xfId="1" applyNumberFormat="1" applyFont="1" applyFill="1" applyBorder="1" applyAlignment="1">
      <alignment horizontal="right" vertical="center"/>
    </xf>
    <xf numFmtId="169" fontId="4" fillId="0" borderId="36" xfId="1" applyNumberFormat="1" applyFont="1" applyFill="1" applyBorder="1" applyAlignment="1">
      <alignment horizontal="right" vertical="center"/>
    </xf>
    <xf numFmtId="169" fontId="4" fillId="0" borderId="7" xfId="1" applyNumberFormat="1" applyFont="1" applyFill="1" applyBorder="1" applyAlignment="1">
      <alignment horizontal="right" vertical="center"/>
    </xf>
    <xf numFmtId="169" fontId="4" fillId="0" borderId="37" xfId="1" applyNumberFormat="1" applyFont="1" applyFill="1" applyBorder="1" applyAlignment="1">
      <alignment horizontal="right" vertical="center"/>
    </xf>
    <xf numFmtId="169" fontId="5" fillId="0" borderId="36" xfId="1" applyNumberFormat="1" applyFont="1" applyFill="1" applyBorder="1" applyAlignment="1">
      <alignment horizontal="right" vertical="center"/>
    </xf>
    <xf numFmtId="169" fontId="5" fillId="0" borderId="7" xfId="1" applyNumberFormat="1" applyFont="1" applyFill="1" applyBorder="1" applyAlignment="1">
      <alignment horizontal="right" vertical="center"/>
    </xf>
    <xf numFmtId="169" fontId="5" fillId="0" borderId="37" xfId="1" applyNumberFormat="1" applyFont="1" applyFill="1" applyBorder="1" applyAlignment="1">
      <alignment horizontal="right" vertical="center"/>
    </xf>
    <xf numFmtId="169" fontId="5" fillId="10" borderId="36" xfId="1" applyNumberFormat="1" applyFont="1" applyFill="1" applyBorder="1" applyAlignment="1">
      <alignment horizontal="right" vertical="center"/>
    </xf>
    <xf numFmtId="169" fontId="5" fillId="10" borderId="7" xfId="1" applyNumberFormat="1" applyFont="1" applyFill="1" applyBorder="1" applyAlignment="1">
      <alignment horizontal="right" vertical="center"/>
    </xf>
    <xf numFmtId="169" fontId="5" fillId="10" borderId="37" xfId="1" applyNumberFormat="1" applyFont="1" applyFill="1" applyBorder="1" applyAlignment="1">
      <alignment horizontal="right" vertical="center"/>
    </xf>
    <xf numFmtId="169" fontId="5" fillId="15" borderId="36" xfId="1" applyNumberFormat="1" applyFont="1" applyFill="1" applyBorder="1" applyAlignment="1">
      <alignment horizontal="right" vertical="center"/>
    </xf>
    <xf numFmtId="169" fontId="5" fillId="15" borderId="7" xfId="1" applyNumberFormat="1" applyFont="1" applyFill="1" applyBorder="1" applyAlignment="1">
      <alignment horizontal="right" vertical="center"/>
    </xf>
    <xf numFmtId="169" fontId="5" fillId="15" borderId="37" xfId="1" applyNumberFormat="1" applyFont="1" applyFill="1" applyBorder="1" applyAlignment="1">
      <alignment horizontal="right" vertical="center"/>
    </xf>
    <xf numFmtId="169" fontId="5" fillId="20" borderId="36" xfId="1" applyNumberFormat="1" applyFont="1" applyFill="1" applyBorder="1" applyAlignment="1">
      <alignment horizontal="right" vertical="center" wrapText="1"/>
    </xf>
    <xf numFmtId="169" fontId="5" fillId="20" borderId="7" xfId="1" applyNumberFormat="1" applyFont="1" applyFill="1" applyBorder="1" applyAlignment="1">
      <alignment horizontal="right" vertical="center" wrapText="1"/>
    </xf>
    <xf numFmtId="169" fontId="5" fillId="20" borderId="37" xfId="1" applyNumberFormat="1" applyFont="1" applyFill="1" applyBorder="1" applyAlignment="1">
      <alignment horizontal="right" vertical="center" wrapText="1"/>
    </xf>
    <xf numFmtId="169" fontId="5" fillId="20" borderId="36" xfId="1" applyNumberFormat="1" applyFont="1" applyFill="1" applyBorder="1" applyAlignment="1">
      <alignment horizontal="right" vertical="center"/>
    </xf>
    <xf numFmtId="169" fontId="5" fillId="20" borderId="7" xfId="1" applyNumberFormat="1" applyFont="1" applyFill="1" applyBorder="1" applyAlignment="1">
      <alignment horizontal="right" vertical="center"/>
    </xf>
    <xf numFmtId="169" fontId="5" fillId="20" borderId="37" xfId="1" applyNumberFormat="1" applyFont="1" applyFill="1" applyBorder="1" applyAlignment="1">
      <alignment horizontal="right" vertical="center"/>
    </xf>
    <xf numFmtId="169" fontId="4" fillId="20" borderId="36" xfId="1" applyNumberFormat="1" applyFont="1" applyFill="1" applyBorder="1" applyAlignment="1">
      <alignment horizontal="right" vertical="center"/>
    </xf>
    <xf numFmtId="169" fontId="4" fillId="20" borderId="7" xfId="1" applyNumberFormat="1" applyFont="1" applyFill="1" applyBorder="1" applyAlignment="1">
      <alignment horizontal="right" vertical="center"/>
    </xf>
    <xf numFmtId="169" fontId="4" fillId="20" borderId="37" xfId="1" applyNumberFormat="1" applyFont="1" applyFill="1" applyBorder="1" applyAlignment="1">
      <alignment horizontal="right" vertical="center"/>
    </xf>
    <xf numFmtId="169" fontId="5" fillId="11" borderId="36" xfId="1" applyNumberFormat="1" applyFont="1" applyFill="1" applyBorder="1" applyAlignment="1">
      <alignment horizontal="right" vertical="center"/>
    </xf>
    <xf numFmtId="169" fontId="5" fillId="11" borderId="7" xfId="1" applyNumberFormat="1" applyFont="1" applyFill="1" applyBorder="1" applyAlignment="1">
      <alignment horizontal="right" vertical="center"/>
    </xf>
    <xf numFmtId="169" fontId="5" fillId="11" borderId="37" xfId="1" applyNumberFormat="1" applyFont="1" applyFill="1" applyBorder="1" applyAlignment="1">
      <alignment horizontal="right" vertical="center"/>
    </xf>
    <xf numFmtId="169" fontId="4" fillId="15" borderId="36" xfId="1" applyNumberFormat="1" applyFont="1" applyFill="1" applyBorder="1" applyAlignment="1">
      <alignment horizontal="right" vertical="center"/>
    </xf>
    <xf numFmtId="169" fontId="4" fillId="15" borderId="7" xfId="1" applyNumberFormat="1" applyFont="1" applyFill="1" applyBorder="1" applyAlignment="1">
      <alignment horizontal="right" vertical="center"/>
    </xf>
    <xf numFmtId="169" fontId="4" fillId="15" borderId="37" xfId="1" applyNumberFormat="1" applyFont="1" applyFill="1" applyBorder="1" applyAlignment="1">
      <alignment horizontal="right" vertical="center"/>
    </xf>
    <xf numFmtId="169" fontId="5" fillId="3" borderId="38" xfId="1" applyNumberFormat="1" applyFont="1" applyFill="1" applyBorder="1" applyAlignment="1">
      <alignment horizontal="right" vertical="center" wrapText="1"/>
    </xf>
    <xf numFmtId="169" fontId="5" fillId="3" borderId="39" xfId="1" applyNumberFormat="1" applyFont="1" applyFill="1" applyBorder="1" applyAlignment="1">
      <alignment horizontal="right" vertical="center" wrapText="1"/>
    </xf>
    <xf numFmtId="169" fontId="5" fillId="3" borderId="40" xfId="1" applyNumberFormat="1" applyFont="1" applyFill="1" applyBorder="1" applyAlignment="1">
      <alignment horizontal="right" vertical="center" wrapText="1"/>
    </xf>
    <xf numFmtId="169" fontId="5" fillId="0" borderId="0" xfId="1" applyNumberFormat="1" applyFont="1" applyFill="1" applyBorder="1" applyAlignment="1">
      <alignment vertical="center" wrapText="1"/>
    </xf>
    <xf numFmtId="169" fontId="5" fillId="8" borderId="37" xfId="1" applyNumberFormat="1" applyFont="1" applyFill="1" applyBorder="1" applyAlignment="1">
      <alignment horizontal="center" vertical="center" wrapText="1"/>
    </xf>
    <xf numFmtId="169" fontId="5" fillId="0" borderId="0" xfId="1" applyNumberFormat="1" applyFont="1" applyAlignment="1">
      <alignment horizontal="center" vertical="center"/>
    </xf>
    <xf numFmtId="169" fontId="5" fillId="0" borderId="0" xfId="2" applyNumberFormat="1" applyFont="1" applyAlignment="1">
      <alignment horizontal="center" vertical="center"/>
    </xf>
    <xf numFmtId="169" fontId="17" fillId="11" borderId="36" xfId="0" applyNumberFormat="1" applyFont="1" applyFill="1" applyBorder="1" applyAlignment="1">
      <alignment horizontal="center" vertical="center"/>
    </xf>
    <xf numFmtId="169" fontId="17" fillId="11" borderId="7" xfId="0" applyNumberFormat="1" applyFont="1" applyFill="1" applyBorder="1" applyAlignment="1">
      <alignment horizontal="center" vertical="center"/>
    </xf>
    <xf numFmtId="169" fontId="17" fillId="11" borderId="37" xfId="0" applyNumberFormat="1" applyFont="1" applyFill="1" applyBorder="1" applyAlignment="1">
      <alignment horizontal="center" vertical="center"/>
    </xf>
    <xf numFmtId="169" fontId="9" fillId="7" borderId="36" xfId="0" applyNumberFormat="1" applyFont="1" applyFill="1" applyBorder="1" applyAlignment="1">
      <alignment horizontal="center" vertical="center"/>
    </xf>
    <xf numFmtId="169" fontId="9" fillId="7" borderId="7" xfId="0" applyNumberFormat="1" applyFont="1" applyFill="1" applyBorder="1" applyAlignment="1">
      <alignment horizontal="center" vertical="center"/>
    </xf>
    <xf numFmtId="169" fontId="8" fillId="7" borderId="7" xfId="0" applyNumberFormat="1" applyFont="1" applyFill="1" applyBorder="1" applyAlignment="1">
      <alignment horizontal="center" vertical="center"/>
    </xf>
    <xf numFmtId="169" fontId="9" fillId="7" borderId="37" xfId="0" applyNumberFormat="1" applyFont="1" applyFill="1" applyBorder="1" applyAlignment="1">
      <alignment horizontal="center" vertical="center"/>
    </xf>
    <xf numFmtId="169" fontId="9" fillId="11" borderId="36" xfId="0" applyNumberFormat="1" applyFont="1" applyFill="1" applyBorder="1" applyAlignment="1">
      <alignment horizontal="center" vertical="center"/>
    </xf>
    <xf numFmtId="169" fontId="9" fillId="11" borderId="7" xfId="0" applyNumberFormat="1" applyFont="1" applyFill="1" applyBorder="1" applyAlignment="1">
      <alignment horizontal="center" vertical="center"/>
    </xf>
    <xf numFmtId="169" fontId="9" fillId="11" borderId="37" xfId="0" applyNumberFormat="1" applyFont="1" applyFill="1" applyBorder="1" applyAlignment="1">
      <alignment horizontal="center" vertical="center"/>
    </xf>
    <xf numFmtId="0" fontId="5" fillId="10" borderId="32" xfId="0" applyFont="1" applyFill="1" applyBorder="1" applyAlignment="1">
      <alignment horizontal="center" vertical="center"/>
    </xf>
    <xf numFmtId="166" fontId="4" fillId="13" borderId="7" xfId="1" applyNumberFormat="1" applyFont="1" applyFill="1" applyBorder="1" applyAlignment="1">
      <alignment horizontal="center" wrapText="1"/>
    </xf>
    <xf numFmtId="4" fontId="4" fillId="7" borderId="36" xfId="0" applyNumberFormat="1" applyFont="1" applyFill="1" applyBorder="1" applyAlignment="1">
      <alignment vertical="center"/>
    </xf>
    <xf numFmtId="4" fontId="4" fillId="7" borderId="7" xfId="0" applyNumberFormat="1" applyFont="1" applyFill="1" applyBorder="1" applyAlignment="1">
      <alignment vertical="center"/>
    </xf>
    <xf numFmtId="4" fontId="4" fillId="7" borderId="37" xfId="0" applyNumberFormat="1" applyFont="1" applyFill="1" applyBorder="1" applyAlignment="1">
      <alignment vertical="center"/>
    </xf>
    <xf numFmtId="3" fontId="4" fillId="0" borderId="36" xfId="1" applyNumberFormat="1" applyFont="1" applyBorder="1" applyAlignment="1">
      <alignment vertical="center"/>
    </xf>
    <xf numFmtId="3" fontId="4" fillId="0" borderId="7" xfId="1" applyNumberFormat="1" applyFont="1" applyBorder="1" applyAlignment="1">
      <alignment vertical="center"/>
    </xf>
    <xf numFmtId="3" fontId="4" fillId="0" borderId="32" xfId="1" applyNumberFormat="1" applyFont="1" applyBorder="1" applyAlignment="1">
      <alignment vertical="center"/>
    </xf>
    <xf numFmtId="169" fontId="16" fillId="11" borderId="3" xfId="1" applyNumberFormat="1" applyFont="1" applyFill="1" applyBorder="1" applyAlignment="1">
      <alignment horizontal="center" vertical="center" wrapText="1"/>
    </xf>
    <xf numFmtId="169" fontId="16" fillId="11" borderId="24" xfId="1" applyNumberFormat="1" applyFont="1" applyFill="1" applyBorder="1" applyAlignment="1">
      <alignment horizontal="center" vertical="center" wrapText="1"/>
    </xf>
    <xf numFmtId="169" fontId="4" fillId="0" borderId="44" xfId="1" applyNumberFormat="1" applyFont="1" applyBorder="1" applyAlignment="1">
      <alignment horizontal="right" vertical="center"/>
    </xf>
    <xf numFmtId="0" fontId="5" fillId="0" borderId="11" xfId="0" applyFont="1" applyBorder="1" applyAlignment="1">
      <alignment horizontal="center" vertical="center"/>
    </xf>
    <xf numFmtId="169" fontId="16" fillId="11" borderId="74" xfId="1" applyNumberFormat="1" applyFont="1" applyFill="1" applyBorder="1" applyAlignment="1">
      <alignment horizontal="center" vertical="center" wrapText="1"/>
    </xf>
    <xf numFmtId="169" fontId="16" fillId="11" borderId="36" xfId="1"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3" xfId="0" applyBorder="1" applyAlignment="1">
      <alignment horizontal="left" vertical="center"/>
    </xf>
    <xf numFmtId="169" fontId="5" fillId="8" borderId="7" xfId="1" applyNumberFormat="1" applyFont="1" applyFill="1" applyBorder="1" applyAlignment="1">
      <alignment horizontal="center" vertical="center"/>
    </xf>
    <xf numFmtId="169" fontId="4" fillId="11" borderId="36" xfId="1" applyNumberFormat="1" applyFont="1" applyFill="1" applyBorder="1" applyAlignment="1">
      <alignment horizontal="right" vertical="center"/>
    </xf>
    <xf numFmtId="169" fontId="4" fillId="0" borderId="36" xfId="1" applyNumberFormat="1" applyFont="1" applyBorder="1" applyAlignment="1">
      <alignment horizontal="right" vertical="center"/>
    </xf>
    <xf numFmtId="169" fontId="4" fillId="11" borderId="7" xfId="1" applyNumberFormat="1" applyFont="1" applyFill="1" applyBorder="1" applyAlignment="1">
      <alignment horizontal="right" vertical="center"/>
    </xf>
    <xf numFmtId="169" fontId="4" fillId="0" borderId="7" xfId="1" applyNumberFormat="1" applyFont="1" applyBorder="1" applyAlignment="1">
      <alignment horizontal="right" vertical="center"/>
    </xf>
    <xf numFmtId="169" fontId="4" fillId="11" borderId="37" xfId="1" applyNumberFormat="1" applyFont="1" applyFill="1" applyBorder="1" applyAlignment="1">
      <alignment horizontal="right" vertical="center"/>
    </xf>
    <xf numFmtId="169" fontId="4" fillId="0" borderId="37" xfId="1" applyNumberFormat="1" applyFont="1" applyBorder="1" applyAlignment="1">
      <alignment horizontal="right" vertical="center"/>
    </xf>
    <xf numFmtId="166" fontId="19" fillId="0" borderId="17" xfId="1" applyNumberFormat="1" applyFont="1" applyBorder="1" applyAlignment="1">
      <alignment vertical="center"/>
    </xf>
    <xf numFmtId="166" fontId="19" fillId="0" borderId="65" xfId="1" applyNumberFormat="1" applyFont="1" applyBorder="1" applyAlignment="1">
      <alignment vertical="center"/>
    </xf>
    <xf numFmtId="166" fontId="18" fillId="3" borderId="19" xfId="1" applyNumberFormat="1" applyFont="1" applyFill="1" applyBorder="1" applyAlignment="1">
      <alignment horizontal="center" vertical="center"/>
    </xf>
    <xf numFmtId="166" fontId="18" fillId="3" borderId="75" xfId="1" applyNumberFormat="1" applyFont="1" applyFill="1" applyBorder="1" applyAlignment="1">
      <alignment horizontal="center" vertical="center"/>
    </xf>
    <xf numFmtId="169" fontId="5" fillId="8" borderId="32" xfId="1" applyNumberFormat="1" applyFont="1" applyFill="1" applyBorder="1" applyAlignment="1">
      <alignment horizontal="center" vertical="center" wrapText="1"/>
    </xf>
    <xf numFmtId="169" fontId="5" fillId="3" borderId="32" xfId="1" applyNumberFormat="1" applyFont="1" applyFill="1" applyBorder="1" applyAlignment="1">
      <alignment horizontal="right" vertical="center" wrapText="1"/>
    </xf>
    <xf numFmtId="169" fontId="5" fillId="10" borderId="32" xfId="1" applyNumberFormat="1" applyFont="1" applyFill="1" applyBorder="1" applyAlignment="1">
      <alignment horizontal="right" vertical="center" wrapText="1"/>
    </xf>
    <xf numFmtId="169" fontId="4" fillId="0" borderId="32" xfId="1" applyNumberFormat="1" applyFont="1" applyBorder="1" applyAlignment="1">
      <alignment horizontal="right" vertical="center"/>
    </xf>
    <xf numFmtId="169" fontId="5" fillId="11" borderId="32" xfId="1" applyNumberFormat="1" applyFont="1" applyFill="1" applyBorder="1" applyAlignment="1">
      <alignment horizontal="right" vertical="center" wrapText="1"/>
    </xf>
    <xf numFmtId="169" fontId="5" fillId="7" borderId="32" xfId="1" applyNumberFormat="1" applyFont="1" applyFill="1" applyBorder="1" applyAlignment="1">
      <alignment horizontal="right" vertical="center" wrapText="1"/>
    </xf>
    <xf numFmtId="169" fontId="4" fillId="0" borderId="32" xfId="1" applyNumberFormat="1" applyFont="1" applyBorder="1" applyAlignment="1">
      <alignment horizontal="right" vertical="center" wrapText="1"/>
    </xf>
    <xf numFmtId="169" fontId="5" fillId="0" borderId="32" xfId="1" applyNumberFormat="1" applyFont="1" applyBorder="1" applyAlignment="1">
      <alignment horizontal="right" vertical="center" wrapText="1"/>
    </xf>
    <xf numFmtId="169" fontId="4" fillId="0" borderId="32" xfId="1" applyNumberFormat="1" applyFont="1" applyFill="1" applyBorder="1" applyAlignment="1">
      <alignment horizontal="right" vertical="center" wrapText="1"/>
    </xf>
    <xf numFmtId="169" fontId="5" fillId="3" borderId="32" xfId="0" applyNumberFormat="1" applyFont="1" applyFill="1" applyBorder="1" applyAlignment="1">
      <alignment vertical="center"/>
    </xf>
    <xf numFmtId="169" fontId="17" fillId="11" borderId="32" xfId="0" applyNumberFormat="1" applyFont="1" applyFill="1" applyBorder="1" applyAlignment="1">
      <alignment horizontal="center" vertical="center"/>
    </xf>
    <xf numFmtId="169" fontId="4" fillId="3" borderId="32" xfId="0" applyNumberFormat="1" applyFont="1" applyFill="1" applyBorder="1" applyAlignment="1">
      <alignment vertical="center"/>
    </xf>
    <xf numFmtId="169" fontId="4" fillId="7" borderId="32" xfId="0" applyNumberFormat="1" applyFont="1" applyFill="1" applyBorder="1" applyAlignment="1">
      <alignment vertical="center"/>
    </xf>
    <xf numFmtId="169" fontId="9" fillId="7" borderId="32" xfId="0" applyNumberFormat="1" applyFont="1" applyFill="1" applyBorder="1" applyAlignment="1">
      <alignment horizontal="center" vertical="center"/>
    </xf>
    <xf numFmtId="169" fontId="4" fillId="0" borderId="32" xfId="0" applyNumberFormat="1" applyFont="1" applyBorder="1" applyAlignment="1">
      <alignment vertical="center"/>
    </xf>
    <xf numFmtId="169" fontId="9" fillId="11" borderId="32" xfId="0" applyNumberFormat="1" applyFont="1" applyFill="1" applyBorder="1" applyAlignment="1">
      <alignment horizontal="center" vertical="center"/>
    </xf>
    <xf numFmtId="169" fontId="4" fillId="11" borderId="32" xfId="1" applyNumberFormat="1" applyFont="1" applyFill="1" applyBorder="1" applyAlignment="1">
      <alignment horizontal="right" vertical="center"/>
    </xf>
    <xf numFmtId="169" fontId="4" fillId="7" borderId="32" xfId="1" applyNumberFormat="1" applyFont="1" applyFill="1" applyBorder="1" applyAlignment="1">
      <alignment horizontal="right" vertical="center"/>
    </xf>
    <xf numFmtId="169" fontId="4" fillId="4" borderId="32" xfId="1" applyNumberFormat="1" applyFont="1" applyFill="1" applyBorder="1" applyAlignment="1">
      <alignment horizontal="right" vertical="center"/>
    </xf>
    <xf numFmtId="169" fontId="4" fillId="0" borderId="32" xfId="1" applyNumberFormat="1" applyFont="1" applyFill="1" applyBorder="1" applyAlignment="1">
      <alignment horizontal="right" vertical="center"/>
    </xf>
    <xf numFmtId="169" fontId="5" fillId="0" borderId="32" xfId="1" applyNumberFormat="1" applyFont="1" applyFill="1" applyBorder="1" applyAlignment="1">
      <alignment horizontal="right" vertical="center"/>
    </xf>
    <xf numFmtId="169" fontId="16" fillId="11" borderId="32" xfId="1" applyNumberFormat="1" applyFont="1" applyFill="1" applyBorder="1" applyAlignment="1">
      <alignment horizontal="center" vertical="center" wrapText="1"/>
    </xf>
    <xf numFmtId="169" fontId="4" fillId="0" borderId="52" xfId="1" applyNumberFormat="1" applyFont="1" applyBorder="1" applyAlignment="1">
      <alignment horizontal="right" vertical="center"/>
    </xf>
    <xf numFmtId="169" fontId="5" fillId="0" borderId="32" xfId="1" applyNumberFormat="1" applyFont="1" applyBorder="1" applyAlignment="1">
      <alignment horizontal="right" vertical="center"/>
    </xf>
    <xf numFmtId="169" fontId="5" fillId="10" borderId="32" xfId="1" applyNumberFormat="1" applyFont="1" applyFill="1" applyBorder="1" applyAlignment="1">
      <alignment horizontal="right" vertical="center"/>
    </xf>
    <xf numFmtId="169" fontId="5" fillId="15" borderId="32" xfId="1" applyNumberFormat="1" applyFont="1" applyFill="1" applyBorder="1" applyAlignment="1">
      <alignment horizontal="right" vertical="center"/>
    </xf>
    <xf numFmtId="169" fontId="5" fillId="20" borderId="32" xfId="1" applyNumberFormat="1" applyFont="1" applyFill="1" applyBorder="1" applyAlignment="1">
      <alignment horizontal="right" vertical="center" wrapText="1"/>
    </xf>
    <xf numFmtId="169" fontId="5" fillId="20" borderId="32" xfId="1" applyNumberFormat="1" applyFont="1" applyFill="1" applyBorder="1" applyAlignment="1">
      <alignment horizontal="right" vertical="center"/>
    </xf>
    <xf numFmtId="169" fontId="4" fillId="20" borderId="32" xfId="1" applyNumberFormat="1" applyFont="1" applyFill="1" applyBorder="1" applyAlignment="1">
      <alignment horizontal="right" vertical="center"/>
    </xf>
    <xf numFmtId="169" fontId="5" fillId="11" borderId="32" xfId="1" applyNumberFormat="1" applyFont="1" applyFill="1" applyBorder="1" applyAlignment="1">
      <alignment horizontal="right" vertical="center"/>
    </xf>
    <xf numFmtId="169" fontId="4" fillId="15" borderId="32" xfId="1" applyNumberFormat="1" applyFont="1" applyFill="1" applyBorder="1" applyAlignment="1">
      <alignment horizontal="right" vertical="center"/>
    </xf>
    <xf numFmtId="169" fontId="5" fillId="3" borderId="51" xfId="1" applyNumberFormat="1" applyFont="1" applyFill="1" applyBorder="1" applyAlignment="1">
      <alignment horizontal="right" vertical="center" wrapText="1"/>
    </xf>
    <xf numFmtId="169" fontId="16" fillId="11" borderId="76" xfId="1" applyNumberFormat="1" applyFont="1" applyFill="1" applyBorder="1" applyAlignment="1">
      <alignment horizontal="center" vertical="center" wrapText="1"/>
    </xf>
    <xf numFmtId="169" fontId="5" fillId="0" borderId="77" xfId="1" applyNumberFormat="1" applyFont="1" applyFill="1" applyBorder="1" applyAlignment="1">
      <alignment vertical="center" wrapText="1"/>
    </xf>
    <xf numFmtId="169" fontId="5" fillId="0" borderId="77" xfId="1" applyNumberFormat="1" applyFont="1" applyBorder="1" applyAlignment="1">
      <alignment horizontal="center" vertical="center"/>
    </xf>
    <xf numFmtId="0" fontId="5" fillId="10" borderId="0" xfId="0" applyFont="1" applyFill="1" applyAlignment="1">
      <alignment vertical="center"/>
    </xf>
    <xf numFmtId="169" fontId="8" fillId="7" borderId="37" xfId="0" applyNumberFormat="1" applyFont="1" applyFill="1" applyBorder="1" applyAlignment="1">
      <alignment horizontal="center" vertical="center"/>
    </xf>
    <xf numFmtId="169" fontId="16" fillId="11" borderId="84" xfId="1" applyNumberFormat="1" applyFont="1" applyFill="1" applyBorder="1" applyAlignment="1">
      <alignment horizontal="center" vertical="center" wrapText="1"/>
    </xf>
    <xf numFmtId="43" fontId="4" fillId="11" borderId="7" xfId="1" applyNumberFormat="1" applyFont="1" applyFill="1" applyBorder="1" applyAlignment="1">
      <alignment horizontal="right" vertical="center"/>
    </xf>
    <xf numFmtId="43" fontId="4" fillId="11" borderId="36" xfId="1" applyNumberFormat="1" applyFont="1" applyFill="1" applyBorder="1" applyAlignment="1">
      <alignment horizontal="right" vertical="center"/>
    </xf>
    <xf numFmtId="43" fontId="4" fillId="11" borderId="37" xfId="1" applyNumberFormat="1" applyFont="1" applyFill="1" applyBorder="1" applyAlignment="1">
      <alignment horizontal="right" vertical="center"/>
    </xf>
    <xf numFmtId="166" fontId="19" fillId="0" borderId="15" xfId="1" applyNumberFormat="1" applyFont="1" applyBorder="1" applyAlignment="1">
      <alignment vertical="center"/>
    </xf>
    <xf numFmtId="166" fontId="19" fillId="0" borderId="85" xfId="1" applyNumberFormat="1" applyFont="1" applyBorder="1" applyAlignment="1">
      <alignment vertical="center"/>
    </xf>
    <xf numFmtId="166" fontId="19" fillId="0" borderId="2" xfId="1" applyNumberFormat="1" applyFont="1" applyBorder="1" applyAlignment="1">
      <alignment vertical="center"/>
    </xf>
    <xf numFmtId="0" fontId="18" fillId="3" borderId="27"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2" fillId="3" borderId="31" xfId="0" applyFont="1" applyFill="1" applyBorder="1" applyAlignment="1">
      <alignment horizontal="center" vertical="center" wrapText="1"/>
    </xf>
    <xf numFmtId="166" fontId="0" fillId="0" borderId="84" xfId="1" applyNumberFormat="1" applyFont="1" applyBorder="1" applyAlignment="1">
      <alignment vertical="center"/>
    </xf>
    <xf numFmtId="0" fontId="2" fillId="3" borderId="30" xfId="0" applyFont="1" applyFill="1" applyBorder="1" applyAlignment="1">
      <alignment horizontal="center" vertical="center" wrapText="1"/>
    </xf>
    <xf numFmtId="166" fontId="0" fillId="0" borderId="5" xfId="1" applyNumberFormat="1" applyFont="1" applyBorder="1" applyAlignment="1">
      <alignment vertical="center"/>
    </xf>
    <xf numFmtId="166" fontId="0" fillId="0" borderId="86" xfId="1" applyNumberFormat="1" applyFont="1" applyBorder="1" applyAlignment="1">
      <alignment vertical="center"/>
    </xf>
    <xf numFmtId="166" fontId="2" fillId="3" borderId="87" xfId="1" applyNumberFormat="1" applyFont="1" applyFill="1" applyBorder="1" applyAlignment="1">
      <alignment horizontal="center" vertical="center"/>
    </xf>
    <xf numFmtId="0" fontId="11" fillId="3" borderId="25" xfId="0" applyFont="1" applyFill="1" applyBorder="1" applyAlignment="1">
      <alignment horizontal="center" vertical="center" wrapText="1"/>
    </xf>
    <xf numFmtId="166" fontId="7" fillId="0" borderId="23" xfId="1" applyNumberFormat="1" applyFont="1" applyBorder="1" applyAlignment="1">
      <alignment vertical="center"/>
    </xf>
    <xf numFmtId="166" fontId="7" fillId="0" borderId="17" xfId="1" applyNumberFormat="1" applyFont="1" applyBorder="1" applyAlignment="1">
      <alignment vertical="center"/>
    </xf>
    <xf numFmtId="166" fontId="7" fillId="20" borderId="17" xfId="1" applyNumberFormat="1" applyFont="1" applyFill="1" applyBorder="1" applyAlignment="1">
      <alignment vertical="center"/>
    </xf>
    <xf numFmtId="166" fontId="11" fillId="3" borderId="19" xfId="1" applyNumberFormat="1" applyFont="1" applyFill="1" applyBorder="1" applyAlignment="1">
      <alignment horizontal="center" vertical="center"/>
    </xf>
    <xf numFmtId="166" fontId="12" fillId="3" borderId="21" xfId="1" applyNumberFormat="1" applyFont="1" applyFill="1" applyBorder="1" applyAlignment="1">
      <alignment horizontal="center" vertical="center"/>
    </xf>
    <xf numFmtId="166" fontId="7" fillId="0" borderId="17" xfId="1" applyNumberFormat="1" applyFont="1" applyFill="1" applyBorder="1" applyAlignment="1">
      <alignment vertical="center"/>
    </xf>
    <xf numFmtId="166" fontId="7" fillId="0" borderId="2" xfId="1" applyNumberFormat="1" applyFont="1" applyFill="1" applyBorder="1" applyAlignment="1">
      <alignment vertical="center"/>
    </xf>
    <xf numFmtId="166" fontId="2" fillId="3" borderId="88" xfId="1" applyNumberFormat="1" applyFont="1" applyFill="1" applyBorder="1" applyAlignment="1">
      <alignment horizontal="center" vertical="center"/>
    </xf>
    <xf numFmtId="166" fontId="18" fillId="3" borderId="20" xfId="1" applyNumberFormat="1" applyFont="1" applyFill="1" applyBorder="1" applyAlignment="1">
      <alignment horizontal="center" vertical="center"/>
    </xf>
    <xf numFmtId="10" fontId="0" fillId="0" borderId="15" xfId="2" applyNumberFormat="1" applyFont="1" applyFill="1" applyBorder="1" applyAlignment="1">
      <alignment horizontal="center" vertical="center"/>
    </xf>
    <xf numFmtId="10" fontId="0" fillId="0" borderId="16" xfId="2" applyNumberFormat="1" applyFont="1" applyFill="1" applyBorder="1" applyAlignment="1">
      <alignment horizontal="center" vertical="center"/>
    </xf>
    <xf numFmtId="10" fontId="0" fillId="0" borderId="17" xfId="2" applyNumberFormat="1" applyFont="1" applyFill="1" applyBorder="1" applyAlignment="1">
      <alignment horizontal="center" vertical="center"/>
    </xf>
    <xf numFmtId="10" fontId="0" fillId="0" borderId="18" xfId="2" applyNumberFormat="1" applyFont="1" applyFill="1" applyBorder="1" applyAlignment="1">
      <alignment horizontal="center" vertical="center"/>
    </xf>
    <xf numFmtId="10" fontId="0" fillId="20" borderId="19" xfId="2" applyNumberFormat="1" applyFont="1" applyFill="1" applyBorder="1" applyAlignment="1">
      <alignment horizontal="center" vertical="center"/>
    </xf>
    <xf numFmtId="10" fontId="0" fillId="20" borderId="25" xfId="2" applyNumberFormat="1" applyFont="1" applyFill="1" applyBorder="1" applyAlignment="1">
      <alignment horizontal="center" vertical="center"/>
    </xf>
    <xf numFmtId="10" fontId="0" fillId="20" borderId="28" xfId="2" applyNumberFormat="1" applyFont="1" applyFill="1" applyBorder="1" applyAlignment="1">
      <alignment horizontal="center" vertical="center"/>
    </xf>
    <xf numFmtId="10" fontId="0" fillId="20" borderId="17" xfId="2" applyNumberFormat="1" applyFont="1" applyFill="1" applyBorder="1" applyAlignment="1">
      <alignment horizontal="center" vertical="center"/>
    </xf>
    <xf numFmtId="10" fontId="0" fillId="20" borderId="18" xfId="2" applyNumberFormat="1" applyFont="1" applyFill="1" applyBorder="1" applyAlignment="1">
      <alignment horizontal="center" vertical="center"/>
    </xf>
    <xf numFmtId="0" fontId="0" fillId="0" borderId="0" xfId="0" applyBorder="1" applyAlignment="1">
      <alignment horizontal="left"/>
    </xf>
    <xf numFmtId="0" fontId="2" fillId="21" borderId="2" xfId="0" applyFont="1" applyFill="1" applyBorder="1" applyAlignment="1">
      <alignment horizontal="center" vertical="center"/>
    </xf>
    <xf numFmtId="0" fontId="2" fillId="21" borderId="2" xfId="0" applyFont="1" applyFill="1" applyBorder="1" applyAlignment="1">
      <alignment horizontal="center"/>
    </xf>
    <xf numFmtId="0" fontId="0" fillId="0" borderId="2" xfId="0" applyBorder="1" applyAlignment="1">
      <alignment horizontal="center" vertical="center"/>
    </xf>
    <xf numFmtId="3" fontId="0" fillId="0" borderId="2" xfId="0" applyNumberFormat="1" applyBorder="1"/>
    <xf numFmtId="4" fontId="0" fillId="0" borderId="2" xfId="0" applyNumberFormat="1" applyBorder="1"/>
    <xf numFmtId="0" fontId="2" fillId="22" borderId="2" xfId="0" applyFont="1" applyFill="1" applyBorder="1" applyAlignment="1">
      <alignment horizontal="center" vertical="center"/>
    </xf>
    <xf numFmtId="3" fontId="2" fillId="22" borderId="2" xfId="0" applyNumberFormat="1" applyFont="1" applyFill="1" applyBorder="1"/>
    <xf numFmtId="0" fontId="0" fillId="15" borderId="0" xfId="0" applyFill="1"/>
    <xf numFmtId="0" fontId="10" fillId="15" borderId="0" xfId="0" applyFont="1" applyFill="1" applyAlignment="1">
      <alignment horizontal="center" vertical="center" wrapText="1"/>
    </xf>
    <xf numFmtId="0" fontId="2" fillId="15" borderId="2" xfId="0" applyFont="1" applyFill="1" applyBorder="1" applyAlignment="1">
      <alignment horizontal="center" vertical="center" wrapText="1"/>
    </xf>
    <xf numFmtId="0" fontId="0" fillId="15" borderId="2" xfId="0" applyFill="1" applyBorder="1"/>
    <xf numFmtId="166" fontId="0" fillId="15" borderId="2" xfId="0" applyNumberFormat="1" applyFill="1" applyBorder="1"/>
    <xf numFmtId="166" fontId="0" fillId="15" borderId="2" xfId="1" applyNumberFormat="1" applyFont="1" applyFill="1" applyBorder="1" applyAlignment="1">
      <alignment vertical="center"/>
    </xf>
    <xf numFmtId="0" fontId="2" fillId="15" borderId="2" xfId="0" applyFont="1" applyFill="1" applyBorder="1"/>
    <xf numFmtId="166" fontId="2" fillId="15" borderId="2" xfId="0" applyNumberFormat="1" applyFont="1" applyFill="1" applyBorder="1"/>
    <xf numFmtId="166" fontId="2" fillId="15" borderId="2" xfId="1" applyNumberFormat="1" applyFont="1" applyFill="1" applyBorder="1" applyAlignment="1">
      <alignment vertical="center"/>
    </xf>
    <xf numFmtId="166" fontId="5" fillId="15" borderId="0" xfId="1" applyNumberFormat="1" applyFont="1" applyFill="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2" fillId="11" borderId="6"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86" xfId="0" applyFont="1" applyFill="1" applyBorder="1" applyAlignment="1">
      <alignment horizontal="center" vertical="center" wrapText="1"/>
    </xf>
    <xf numFmtId="0" fontId="2" fillId="11" borderId="6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8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6"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0" fillId="3" borderId="31" xfId="0" applyFont="1" applyFill="1" applyBorder="1" applyAlignment="1">
      <alignment horizontal="center" vertical="center" wrapText="1"/>
    </xf>
    <xf numFmtId="169" fontId="4" fillId="0" borderId="32" xfId="1" applyNumberFormat="1" applyFont="1" applyBorder="1" applyAlignment="1">
      <alignment horizontal="center" vertical="center"/>
    </xf>
    <xf numFmtId="169" fontId="4" fillId="0" borderId="37" xfId="1" applyNumberFormat="1" applyFont="1" applyBorder="1" applyAlignment="1">
      <alignment horizontal="center" vertical="center"/>
    </xf>
    <xf numFmtId="169" fontId="4" fillId="11" borderId="7" xfId="1" applyNumberFormat="1" applyFont="1" applyFill="1" applyBorder="1" applyAlignment="1">
      <alignment horizontal="right" vertical="center"/>
    </xf>
    <xf numFmtId="169" fontId="4" fillId="0" borderId="7" xfId="1" applyNumberFormat="1" applyFont="1" applyBorder="1" applyAlignment="1">
      <alignment horizontal="right" vertical="center"/>
    </xf>
    <xf numFmtId="169" fontId="4" fillId="11" borderId="32" xfId="1" applyNumberFormat="1" applyFont="1" applyFill="1" applyBorder="1" applyAlignment="1">
      <alignment horizontal="right" vertical="center"/>
    </xf>
    <xf numFmtId="169" fontId="4" fillId="0" borderId="32" xfId="1" applyNumberFormat="1" applyFont="1" applyBorder="1" applyAlignment="1">
      <alignment horizontal="right" vertical="center"/>
    </xf>
    <xf numFmtId="169" fontId="4" fillId="11" borderId="37" xfId="1" applyNumberFormat="1" applyFont="1" applyFill="1" applyBorder="1" applyAlignment="1">
      <alignment horizontal="right" vertical="center"/>
    </xf>
    <xf numFmtId="169" fontId="4" fillId="0" borderId="37" xfId="1" applyNumberFormat="1" applyFont="1" applyBorder="1" applyAlignment="1">
      <alignment horizontal="right" vertical="center"/>
    </xf>
    <xf numFmtId="169" fontId="4" fillId="0" borderId="7" xfId="1" applyNumberFormat="1" applyFont="1" applyFill="1" applyBorder="1" applyAlignment="1">
      <alignment horizontal="center" vertical="center"/>
    </xf>
    <xf numFmtId="169" fontId="4" fillId="0" borderId="32" xfId="1" applyNumberFormat="1" applyFont="1" applyFill="1" applyBorder="1" applyAlignment="1">
      <alignment horizontal="center" vertical="center"/>
    </xf>
    <xf numFmtId="169" fontId="4" fillId="0" borderId="37" xfId="1" applyNumberFormat="1" applyFont="1" applyFill="1" applyBorder="1" applyAlignment="1">
      <alignment horizontal="center" vertical="center"/>
    </xf>
    <xf numFmtId="169" fontId="4" fillId="0" borderId="7" xfId="1" applyNumberFormat="1" applyFont="1" applyBorder="1" applyAlignment="1">
      <alignment horizontal="center" vertical="center"/>
    </xf>
    <xf numFmtId="169" fontId="5" fillId="8" borderId="80" xfId="1" applyNumberFormat="1" applyFont="1" applyFill="1" applyBorder="1" applyAlignment="1">
      <alignment horizontal="center" vertical="center"/>
    </xf>
    <xf numFmtId="169" fontId="5" fillId="8" borderId="81" xfId="1" applyNumberFormat="1" applyFont="1" applyFill="1" applyBorder="1" applyAlignment="1">
      <alignment horizontal="center" vertical="center"/>
    </xf>
    <xf numFmtId="169" fontId="5" fillId="8" borderId="82" xfId="1" applyNumberFormat="1" applyFont="1" applyFill="1" applyBorder="1" applyAlignment="1">
      <alignment horizontal="center" vertical="center"/>
    </xf>
    <xf numFmtId="169" fontId="5" fillId="8" borderId="78" xfId="1" applyNumberFormat="1" applyFont="1" applyFill="1" applyBorder="1" applyAlignment="1">
      <alignment horizontal="center" vertical="center"/>
    </xf>
    <xf numFmtId="169" fontId="5" fillId="8" borderId="79" xfId="1" applyNumberFormat="1" applyFont="1" applyFill="1" applyBorder="1" applyAlignment="1">
      <alignment horizontal="center" vertical="center"/>
    </xf>
    <xf numFmtId="169" fontId="5" fillId="8" borderId="83" xfId="1" applyNumberFormat="1" applyFont="1" applyFill="1" applyBorder="1" applyAlignment="1">
      <alignment horizontal="center" vertical="center"/>
    </xf>
    <xf numFmtId="169" fontId="4" fillId="0" borderId="36" xfId="1" applyNumberFormat="1" applyFont="1" applyBorder="1" applyAlignment="1">
      <alignment horizontal="center" vertical="center"/>
    </xf>
    <xf numFmtId="169" fontId="4" fillId="0" borderId="36" xfId="1" applyNumberFormat="1" applyFont="1" applyFill="1" applyBorder="1" applyAlignment="1">
      <alignment horizontal="center" vertical="center"/>
    </xf>
    <xf numFmtId="169" fontId="4" fillId="11" borderId="36" xfId="1" applyNumberFormat="1" applyFont="1" applyFill="1" applyBorder="1" applyAlignment="1">
      <alignment horizontal="right" vertical="center"/>
    </xf>
    <xf numFmtId="169" fontId="4" fillId="0" borderId="36" xfId="1" applyNumberFormat="1" applyFont="1" applyBorder="1" applyAlignment="1">
      <alignment horizontal="right" vertical="center"/>
    </xf>
    <xf numFmtId="0" fontId="5" fillId="0" borderId="54" xfId="0" applyFont="1" applyBorder="1" applyAlignment="1">
      <alignment horizontal="center" vertical="center"/>
    </xf>
    <xf numFmtId="0" fontId="5" fillId="0" borderId="63" xfId="0" applyFont="1" applyBorder="1" applyAlignment="1">
      <alignment horizontal="center" vertical="center"/>
    </xf>
    <xf numFmtId="0" fontId="5" fillId="0" borderId="44" xfId="0" applyFont="1" applyBorder="1" applyAlignment="1">
      <alignment horizontal="center" vertical="center"/>
    </xf>
    <xf numFmtId="0" fontId="5" fillId="4" borderId="59" xfId="0" applyFont="1" applyFill="1" applyBorder="1" applyAlignment="1">
      <alignment horizontal="center" vertical="center" wrapText="1"/>
    </xf>
    <xf numFmtId="0" fontId="5" fillId="4" borderId="60" xfId="0" applyFont="1" applyFill="1" applyBorder="1" applyAlignment="1">
      <alignment horizontal="center" vertical="center" wrapText="1"/>
    </xf>
    <xf numFmtId="166" fontId="5" fillId="4" borderId="33" xfId="1" applyNumberFormat="1" applyFont="1" applyFill="1" applyBorder="1" applyAlignment="1">
      <alignment horizontal="center" vertical="center" wrapText="1"/>
    </xf>
    <xf numFmtId="166" fontId="5" fillId="4" borderId="34" xfId="1" applyNumberFormat="1" applyFont="1" applyFill="1" applyBorder="1" applyAlignment="1">
      <alignment horizontal="center" vertical="center" wrapText="1"/>
    </xf>
    <xf numFmtId="166" fontId="5" fillId="4" borderId="35" xfId="1" applyNumberFormat="1" applyFont="1" applyFill="1" applyBorder="1" applyAlignment="1">
      <alignment horizontal="center" vertical="center" wrapText="1"/>
    </xf>
    <xf numFmtId="166" fontId="5" fillId="5" borderId="50" xfId="1" applyNumberFormat="1" applyFont="1" applyFill="1" applyBorder="1" applyAlignment="1">
      <alignment horizontal="center" vertical="center" wrapText="1"/>
    </xf>
    <xf numFmtId="166" fontId="5" fillId="5" borderId="32" xfId="1" applyNumberFormat="1" applyFont="1" applyFill="1" applyBorder="1" applyAlignment="1">
      <alignment horizontal="center" vertical="center" wrapText="1"/>
    </xf>
    <xf numFmtId="166" fontId="5" fillId="5" borderId="51" xfId="1" applyNumberFormat="1"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4" borderId="61" xfId="0" applyFont="1" applyFill="1" applyBorder="1" applyAlignment="1">
      <alignment horizontal="center" vertical="center" wrapText="1"/>
    </xf>
    <xf numFmtId="166" fontId="5" fillId="4" borderId="36" xfId="1" applyNumberFormat="1" applyFont="1" applyFill="1" applyBorder="1" applyAlignment="1">
      <alignment horizontal="center" vertical="center" wrapText="1"/>
    </xf>
    <xf numFmtId="166" fontId="5" fillId="4" borderId="38" xfId="1" applyNumberFormat="1" applyFont="1" applyFill="1" applyBorder="1" applyAlignment="1">
      <alignment horizontal="center" vertical="center" wrapText="1"/>
    </xf>
    <xf numFmtId="166" fontId="5" fillId="4" borderId="7" xfId="1" applyNumberFormat="1" applyFont="1" applyFill="1" applyBorder="1" applyAlignment="1">
      <alignment horizontal="center" vertical="center" wrapText="1"/>
    </xf>
    <xf numFmtId="166" fontId="5" fillId="4" borderId="39" xfId="1" applyNumberFormat="1" applyFont="1" applyFill="1" applyBorder="1" applyAlignment="1">
      <alignment horizontal="center" vertical="center" wrapText="1"/>
    </xf>
    <xf numFmtId="166" fontId="5" fillId="4" borderId="8" xfId="1" applyNumberFormat="1" applyFont="1" applyFill="1" applyBorder="1" applyAlignment="1">
      <alignment horizontal="center" vertical="center" wrapText="1"/>
    </xf>
    <xf numFmtId="166" fontId="5" fillId="4" borderId="72" xfId="1" applyNumberFormat="1" applyFont="1" applyFill="1" applyBorder="1" applyAlignment="1">
      <alignment horizontal="center" vertical="center" wrapText="1"/>
    </xf>
    <xf numFmtId="166" fontId="5" fillId="4" borderId="55" xfId="1" applyNumberFormat="1" applyFont="1" applyFill="1" applyBorder="1" applyAlignment="1">
      <alignment horizontal="center" vertical="center" wrapText="1"/>
    </xf>
    <xf numFmtId="166" fontId="5" fillId="4" borderId="73" xfId="1" applyNumberFormat="1" applyFont="1" applyFill="1" applyBorder="1" applyAlignment="1">
      <alignment horizontal="center" vertical="center" wrapText="1"/>
    </xf>
    <xf numFmtId="4" fontId="5" fillId="7" borderId="33" xfId="0" applyNumberFormat="1" applyFont="1" applyFill="1" applyBorder="1" applyAlignment="1">
      <alignment horizontal="center" vertical="center"/>
    </xf>
    <xf numFmtId="4" fontId="5" fillId="7" borderId="34" xfId="0" applyNumberFormat="1" applyFont="1" applyFill="1" applyBorder="1" applyAlignment="1">
      <alignment horizontal="center" vertical="center"/>
    </xf>
    <xf numFmtId="4" fontId="5" fillId="7" borderId="35" xfId="0" applyNumberFormat="1" applyFont="1" applyFill="1" applyBorder="1" applyAlignment="1">
      <alignment horizontal="center" vertical="center"/>
    </xf>
    <xf numFmtId="4" fontId="5" fillId="7" borderId="50" xfId="0" applyNumberFormat="1" applyFont="1" applyFill="1" applyBorder="1" applyAlignment="1">
      <alignment horizontal="center" vertical="center"/>
    </xf>
    <xf numFmtId="4" fontId="5" fillId="7" borderId="46" xfId="0" applyNumberFormat="1" applyFont="1" applyFill="1" applyBorder="1" applyAlignment="1">
      <alignment horizontal="center" vertical="center"/>
    </xf>
    <xf numFmtId="4" fontId="5" fillId="7" borderId="41" xfId="0" applyNumberFormat="1" applyFont="1" applyFill="1" applyBorder="1" applyAlignment="1">
      <alignment horizontal="center" vertical="center"/>
    </xf>
    <xf numFmtId="4" fontId="5" fillId="7" borderId="42" xfId="0" applyNumberFormat="1" applyFont="1" applyFill="1" applyBorder="1" applyAlignment="1">
      <alignment horizontal="center" vertical="center"/>
    </xf>
    <xf numFmtId="4" fontId="5" fillId="7" borderId="43" xfId="0" applyNumberFormat="1" applyFont="1" applyFill="1" applyBorder="1" applyAlignment="1">
      <alignment horizontal="center" vertical="center"/>
    </xf>
    <xf numFmtId="166" fontId="5" fillId="8" borderId="33" xfId="1" applyNumberFormat="1" applyFont="1" applyFill="1" applyBorder="1" applyAlignment="1">
      <alignment horizontal="center" vertical="center"/>
    </xf>
    <xf numFmtId="166" fontId="5" fillId="8" borderId="34" xfId="1" applyNumberFormat="1" applyFont="1" applyFill="1" applyBorder="1" applyAlignment="1">
      <alignment horizontal="center" vertical="center"/>
    </xf>
    <xf numFmtId="166" fontId="5" fillId="8" borderId="35" xfId="1" applyNumberFormat="1" applyFont="1" applyFill="1" applyBorder="1" applyAlignment="1">
      <alignment horizontal="center" vertical="center"/>
    </xf>
    <xf numFmtId="166" fontId="5" fillId="8" borderId="36" xfId="1" applyNumberFormat="1" applyFont="1" applyFill="1" applyBorder="1" applyAlignment="1">
      <alignment horizontal="center" vertical="center"/>
    </xf>
    <xf numFmtId="166" fontId="5" fillId="8" borderId="7" xfId="1" applyNumberFormat="1" applyFont="1" applyFill="1" applyBorder="1" applyAlignment="1">
      <alignment horizontal="center" vertical="center"/>
    </xf>
    <xf numFmtId="166" fontId="5" fillId="8" borderId="37" xfId="1" applyNumberFormat="1" applyFont="1" applyFill="1" applyBorder="1" applyAlignment="1">
      <alignment horizontal="center" vertical="center"/>
    </xf>
    <xf numFmtId="166" fontId="5" fillId="3" borderId="7" xfId="3" applyNumberFormat="1" applyFont="1" applyFill="1" applyBorder="1" applyAlignment="1">
      <alignment horizontal="center" vertical="center" wrapText="1"/>
    </xf>
    <xf numFmtId="166" fontId="5" fillId="3" borderId="39" xfId="3" applyNumberFormat="1"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40" xfId="0" applyFont="1" applyFill="1" applyBorder="1" applyAlignment="1">
      <alignment horizontal="center" vertical="center" wrapText="1"/>
    </xf>
    <xf numFmtId="166" fontId="5" fillId="3" borderId="34" xfId="3" applyNumberFormat="1" applyFont="1" applyFill="1" applyBorder="1" applyAlignment="1">
      <alignment horizontal="center" vertical="center" wrapText="1"/>
    </xf>
    <xf numFmtId="49" fontId="4" fillId="0" borderId="11" xfId="1" applyNumberFormat="1" applyFont="1" applyFill="1" applyBorder="1" applyAlignment="1">
      <alignment horizontal="center" vertical="center" wrapText="1"/>
    </xf>
    <xf numFmtId="0" fontId="4" fillId="0" borderId="7" xfId="0" applyFont="1" applyBorder="1" applyAlignment="1">
      <alignment horizontal="center" vertical="center" wrapText="1"/>
    </xf>
    <xf numFmtId="14" fontId="4" fillId="0" borderId="7" xfId="0" applyNumberFormat="1" applyFont="1" applyBorder="1" applyAlignment="1">
      <alignment horizontal="center" vertical="center"/>
    </xf>
    <xf numFmtId="166" fontId="4" fillId="6" borderId="34" xfId="1" applyNumberFormat="1" applyFont="1" applyFill="1" applyBorder="1" applyAlignment="1">
      <alignment horizontal="center" vertical="center" wrapText="1"/>
    </xf>
    <xf numFmtId="166" fontId="4" fillId="6" borderId="7" xfId="1" applyNumberFormat="1" applyFont="1" applyFill="1" applyBorder="1" applyAlignment="1">
      <alignment horizontal="center" vertical="center" wrapText="1"/>
    </xf>
    <xf numFmtId="166" fontId="4" fillId="6" borderId="39" xfId="1" applyNumberFormat="1" applyFont="1" applyFill="1" applyBorder="1" applyAlignment="1">
      <alignment horizontal="center" vertical="center" wrapText="1"/>
    </xf>
    <xf numFmtId="0" fontId="4" fillId="0" borderId="11" xfId="0" applyFont="1" applyBorder="1" applyAlignment="1">
      <alignment horizontal="center" vertical="center" wrapText="1"/>
    </xf>
    <xf numFmtId="43" fontId="4" fillId="0" borderId="7" xfId="1" applyFont="1" applyBorder="1" applyAlignment="1">
      <alignment horizontal="center" vertical="center"/>
    </xf>
    <xf numFmtId="43" fontId="4" fillId="0" borderId="37" xfId="1" applyFont="1" applyBorder="1" applyAlignment="1">
      <alignment horizontal="center" vertical="center"/>
    </xf>
    <xf numFmtId="43" fontId="4" fillId="0" borderId="32" xfId="1" applyFont="1" applyBorder="1" applyAlignment="1">
      <alignment horizontal="center" vertical="center"/>
    </xf>
    <xf numFmtId="43" fontId="4" fillId="0" borderId="11" xfId="1" applyFont="1" applyBorder="1" applyAlignment="1">
      <alignment horizontal="center" vertical="center"/>
    </xf>
    <xf numFmtId="43" fontId="4" fillId="0" borderId="36" xfId="1" applyFont="1" applyBorder="1" applyAlignment="1">
      <alignment horizontal="center" vertical="center"/>
    </xf>
    <xf numFmtId="166" fontId="4" fillId="0" borderId="7" xfId="1" applyNumberFormat="1" applyFont="1" applyFill="1" applyBorder="1" applyAlignment="1">
      <alignment horizontal="center" vertical="center" wrapText="1"/>
    </xf>
    <xf numFmtId="0" fontId="5" fillId="0" borderId="11" xfId="0" applyFont="1" applyBorder="1" applyAlignment="1">
      <alignment horizontal="center" vertical="center" wrapText="1"/>
    </xf>
    <xf numFmtId="3" fontId="4" fillId="0" borderId="7" xfId="0" applyNumberFormat="1" applyFont="1" applyBorder="1" applyAlignment="1">
      <alignment horizontal="center" vertical="center" wrapText="1"/>
    </xf>
    <xf numFmtId="166" fontId="4" fillId="0" borderId="7" xfId="1" applyNumberFormat="1" applyFont="1" applyFill="1" applyBorder="1" applyAlignment="1">
      <alignment vertical="center" wrapText="1"/>
    </xf>
    <xf numFmtId="166" fontId="4" fillId="0" borderId="36" xfId="1" applyNumberFormat="1" applyFont="1" applyFill="1" applyBorder="1" applyAlignment="1">
      <alignment horizontal="center" vertical="center"/>
    </xf>
    <xf numFmtId="166" fontId="4" fillId="0" borderId="7" xfId="1" applyNumberFormat="1" applyFont="1" applyFill="1" applyBorder="1" applyAlignment="1">
      <alignment horizontal="center" vertical="center"/>
    </xf>
    <xf numFmtId="166" fontId="4" fillId="0" borderId="37" xfId="1" applyNumberFormat="1" applyFont="1" applyFill="1" applyBorder="1" applyAlignment="1">
      <alignment horizontal="center" vertical="center"/>
    </xf>
    <xf numFmtId="1" fontId="4" fillId="0" borderId="7" xfId="1" applyNumberFormat="1" applyFont="1" applyFill="1" applyBorder="1" applyAlignment="1">
      <alignment horizontal="center" vertical="center" wrapText="1"/>
    </xf>
    <xf numFmtId="43" fontId="4" fillId="0" borderId="11" xfId="1" applyFont="1" applyFill="1" applyBorder="1" applyAlignment="1">
      <alignment horizontal="center" vertical="center"/>
    </xf>
    <xf numFmtId="166" fontId="4" fillId="0" borderId="32" xfId="1" applyNumberFormat="1" applyFont="1" applyFill="1" applyBorder="1" applyAlignment="1">
      <alignment horizontal="center" vertical="center" wrapText="1"/>
    </xf>
    <xf numFmtId="166" fontId="4" fillId="0" borderId="37" xfId="1" applyNumberFormat="1" applyFont="1" applyBorder="1" applyAlignment="1">
      <alignment horizontal="center" vertical="center"/>
    </xf>
    <xf numFmtId="41" fontId="4" fillId="0" borderId="36" xfId="1" applyNumberFormat="1" applyFont="1" applyBorder="1" applyAlignment="1">
      <alignment horizontal="center" vertical="center"/>
    </xf>
    <xf numFmtId="41" fontId="4" fillId="0" borderId="7" xfId="1" applyNumberFormat="1" applyFont="1" applyBorder="1" applyAlignment="1">
      <alignment horizontal="center" vertical="center"/>
    </xf>
    <xf numFmtId="166" fontId="4" fillId="0" borderId="36" xfId="1" applyNumberFormat="1" applyFont="1" applyBorder="1" applyAlignment="1">
      <alignment horizontal="center" vertical="center"/>
    </xf>
    <xf numFmtId="166" fontId="4" fillId="0" borderId="7" xfId="1" applyNumberFormat="1" applyFont="1" applyBorder="1" applyAlignment="1">
      <alignment horizontal="center" vertical="center"/>
    </xf>
    <xf numFmtId="166" fontId="4" fillId="0" borderId="37" xfId="1" applyNumberFormat="1" applyFont="1" applyFill="1" applyBorder="1" applyAlignment="1">
      <alignment horizontal="center" vertical="center" wrapText="1"/>
    </xf>
    <xf numFmtId="166" fontId="4" fillId="0" borderId="11" xfId="1" applyNumberFormat="1" applyFont="1" applyFill="1" applyBorder="1" applyAlignment="1">
      <alignment horizontal="center" vertical="center" wrapText="1"/>
    </xf>
    <xf numFmtId="166" fontId="4" fillId="0" borderId="36" xfId="1" applyNumberFormat="1" applyFont="1" applyFill="1" applyBorder="1" applyAlignment="1">
      <alignment horizontal="center" vertical="center" wrapText="1"/>
    </xf>
    <xf numFmtId="41" fontId="4" fillId="0" borderId="37" xfId="1" applyNumberFormat="1" applyFont="1" applyBorder="1" applyAlignment="1">
      <alignment horizontal="center" vertical="center"/>
    </xf>
    <xf numFmtId="166" fontId="4" fillId="15" borderId="36" xfId="1" applyNumberFormat="1" applyFont="1" applyFill="1" applyBorder="1" applyAlignment="1">
      <alignment horizontal="center" vertical="center" wrapText="1"/>
    </xf>
    <xf numFmtId="166" fontId="4" fillId="15" borderId="7" xfId="1" applyNumberFormat="1" applyFont="1" applyFill="1" applyBorder="1" applyAlignment="1">
      <alignment horizontal="center" vertical="center" wrapText="1"/>
    </xf>
    <xf numFmtId="166" fontId="4" fillId="15" borderId="37" xfId="1" applyNumberFormat="1" applyFont="1" applyFill="1" applyBorder="1" applyAlignment="1">
      <alignment horizontal="center" vertical="center" wrapText="1"/>
    </xf>
    <xf numFmtId="166" fontId="4" fillId="15" borderId="32" xfId="1" applyNumberFormat="1" applyFont="1" applyFill="1" applyBorder="1" applyAlignment="1">
      <alignment horizontal="center" vertical="center" wrapText="1"/>
    </xf>
    <xf numFmtId="166" fontId="4" fillId="15" borderId="11" xfId="1" applyNumberFormat="1" applyFont="1" applyFill="1" applyBorder="1" applyAlignment="1">
      <alignment horizontal="center" vertical="center" wrapText="1"/>
    </xf>
    <xf numFmtId="14" fontId="4" fillId="11" borderId="7" xfId="0" applyNumberFormat="1" applyFont="1" applyFill="1" applyBorder="1" applyAlignment="1">
      <alignment horizontal="center" vertical="center"/>
    </xf>
    <xf numFmtId="0" fontId="4" fillId="11" borderId="7" xfId="0" applyFont="1" applyFill="1" applyBorder="1" applyAlignment="1">
      <alignment horizontal="center" vertical="center"/>
    </xf>
    <xf numFmtId="0" fontId="4" fillId="0" borderId="7" xfId="0" applyFont="1" applyBorder="1" applyAlignment="1">
      <alignment horizontal="center" vertical="center"/>
    </xf>
    <xf numFmtId="1" fontId="4" fillId="11" borderId="7" xfId="0" applyNumberFormat="1" applyFont="1" applyFill="1" applyBorder="1" applyAlignment="1">
      <alignment horizontal="center" vertical="center"/>
    </xf>
    <xf numFmtId="1" fontId="4" fillId="0" borderId="7" xfId="0" applyNumberFormat="1" applyFont="1" applyBorder="1" applyAlignment="1">
      <alignment horizontal="center" vertical="center"/>
    </xf>
    <xf numFmtId="14" fontId="5" fillId="11" borderId="7" xfId="0" applyNumberFormat="1" applyFont="1" applyFill="1" applyBorder="1" applyAlignment="1">
      <alignment horizontal="center" vertical="center"/>
    </xf>
    <xf numFmtId="14" fontId="5" fillId="0" borderId="7" xfId="0" applyNumberFormat="1" applyFont="1" applyBorder="1" applyAlignment="1">
      <alignment horizontal="center" vertical="center"/>
    </xf>
    <xf numFmtId="43" fontId="4" fillId="11" borderId="36" xfId="1" applyFont="1" applyFill="1" applyBorder="1" applyAlignment="1">
      <alignment horizontal="right" vertical="center"/>
    </xf>
    <xf numFmtId="43" fontId="4" fillId="0" borderId="36" xfId="1" applyFont="1" applyBorder="1" applyAlignment="1">
      <alignment horizontal="right" vertical="center"/>
    </xf>
    <xf numFmtId="43" fontId="4" fillId="11" borderId="7" xfId="1" applyFont="1" applyFill="1" applyBorder="1" applyAlignment="1">
      <alignment horizontal="right" vertical="center"/>
    </xf>
    <xf numFmtId="43" fontId="4" fillId="0" borderId="7" xfId="1" applyFont="1" applyBorder="1" applyAlignment="1">
      <alignment horizontal="right" vertical="center"/>
    </xf>
    <xf numFmtId="43" fontId="4" fillId="11" borderId="37" xfId="1" applyFont="1" applyFill="1" applyBorder="1" applyAlignment="1">
      <alignment horizontal="right" vertical="center"/>
    </xf>
    <xf numFmtId="43" fontId="4" fillId="0" borderId="37" xfId="1" applyFont="1" applyBorder="1" applyAlignment="1">
      <alignment horizontal="right" vertical="center"/>
    </xf>
    <xf numFmtId="43" fontId="4" fillId="11" borderId="32" xfId="1" applyFont="1" applyFill="1" applyBorder="1" applyAlignment="1">
      <alignment horizontal="right" vertical="center"/>
    </xf>
    <xf numFmtId="43" fontId="4" fillId="0" borderId="32" xfId="1" applyFont="1" applyBorder="1" applyAlignment="1">
      <alignment horizontal="right" vertical="center"/>
    </xf>
    <xf numFmtId="0" fontId="4" fillId="11" borderId="11" xfId="0" applyFont="1" applyFill="1" applyBorder="1" applyAlignment="1">
      <alignment horizontal="center" vertical="center" wrapText="1"/>
    </xf>
    <xf numFmtId="43" fontId="4" fillId="11" borderId="11" xfId="1" applyFont="1" applyFill="1" applyBorder="1" applyAlignment="1">
      <alignment horizontal="right" vertical="center"/>
    </xf>
    <xf numFmtId="43" fontId="4" fillId="0" borderId="11" xfId="1" applyFont="1" applyBorder="1" applyAlignment="1">
      <alignment horizontal="right" vertical="center"/>
    </xf>
    <xf numFmtId="43" fontId="5" fillId="0" borderId="8" xfId="1" applyFont="1" applyFill="1" applyBorder="1" applyAlignment="1">
      <alignment horizontal="center" vertical="center" wrapText="1"/>
    </xf>
    <xf numFmtId="43" fontId="5" fillId="0" borderId="9" xfId="1" applyFont="1" applyFill="1" applyBorder="1" applyAlignment="1">
      <alignment horizontal="center" vertical="center" wrapText="1"/>
    </xf>
    <xf numFmtId="43" fontId="5" fillId="11" borderId="9" xfId="1" applyFont="1" applyFill="1" applyBorder="1" applyAlignment="1">
      <alignment horizontal="center" vertical="center" wrapText="1"/>
    </xf>
    <xf numFmtId="43" fontId="5" fillId="0" borderId="10" xfId="1" applyFont="1" applyFill="1" applyBorder="1" applyAlignment="1">
      <alignment horizontal="center" vertical="center" wrapText="1"/>
    </xf>
    <xf numFmtId="166" fontId="5" fillId="3" borderId="7" xfId="1" applyNumberFormat="1" applyFont="1" applyFill="1" applyBorder="1" applyAlignment="1">
      <alignment horizontal="center" vertical="center" wrapText="1"/>
    </xf>
    <xf numFmtId="0" fontId="5" fillId="18" borderId="32" xfId="0" applyFont="1" applyFill="1" applyBorder="1" applyAlignment="1">
      <alignment horizontal="center" vertical="center" wrapText="1"/>
    </xf>
    <xf numFmtId="0" fontId="5" fillId="18" borderId="7" xfId="0" applyFont="1" applyFill="1" applyBorder="1" applyAlignment="1">
      <alignment horizontal="center" vertical="center" wrapText="1"/>
    </xf>
    <xf numFmtId="166" fontId="4" fillId="11" borderId="36" xfId="1" applyNumberFormat="1" applyFont="1" applyFill="1" applyBorder="1" applyAlignment="1">
      <alignment horizontal="right" vertical="center"/>
    </xf>
    <xf numFmtId="166" fontId="4" fillId="0" borderId="36" xfId="1" applyNumberFormat="1" applyFont="1" applyBorder="1" applyAlignment="1">
      <alignment horizontal="right" vertical="center"/>
    </xf>
    <xf numFmtId="166" fontId="4" fillId="11" borderId="7" xfId="1" applyNumberFormat="1" applyFont="1" applyFill="1" applyBorder="1" applyAlignment="1">
      <alignment horizontal="right" vertical="center"/>
    </xf>
    <xf numFmtId="166" fontId="4" fillId="0" borderId="7" xfId="1" applyNumberFormat="1" applyFont="1" applyBorder="1" applyAlignment="1">
      <alignment horizontal="right" vertical="center"/>
    </xf>
    <xf numFmtId="166" fontId="4" fillId="11" borderId="37" xfId="1" applyNumberFormat="1" applyFont="1" applyFill="1" applyBorder="1" applyAlignment="1">
      <alignment horizontal="right" vertical="center"/>
    </xf>
    <xf numFmtId="166" fontId="4" fillId="0" borderId="37" xfId="1" applyNumberFormat="1" applyFont="1" applyBorder="1" applyAlignment="1">
      <alignment horizontal="right" vertical="center"/>
    </xf>
    <xf numFmtId="43" fontId="4" fillId="0" borderId="37" xfId="1" applyFont="1" applyFill="1" applyBorder="1" applyAlignment="1">
      <alignment horizontal="center" vertical="center"/>
    </xf>
    <xf numFmtId="14" fontId="8" fillId="0" borderId="8" xfId="0" applyNumberFormat="1" applyFont="1" applyFill="1" applyBorder="1" applyAlignment="1">
      <alignment horizontal="center" vertical="center"/>
    </xf>
    <xf numFmtId="14" fontId="8" fillId="0" borderId="9"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xf>
    <xf numFmtId="14" fontId="4" fillId="0" borderId="7" xfId="0" applyNumberFormat="1" applyFont="1" applyFill="1" applyBorder="1" applyAlignment="1">
      <alignment horizontal="center" vertical="center"/>
    </xf>
    <xf numFmtId="166" fontId="4" fillId="13" borderId="54" xfId="1" applyNumberFormat="1" applyFont="1" applyFill="1" applyBorder="1" applyAlignment="1">
      <alignment horizontal="center" vertical="center" wrapText="1"/>
    </xf>
    <xf numFmtId="166" fontId="4" fillId="13" borderId="63" xfId="1" applyNumberFormat="1" applyFont="1" applyFill="1" applyBorder="1" applyAlignment="1">
      <alignment horizontal="center" vertical="center" wrapText="1"/>
    </xf>
    <xf numFmtId="166" fontId="4" fillId="13" borderId="44" xfId="1" applyNumberFormat="1" applyFont="1" applyFill="1" applyBorder="1" applyAlignment="1">
      <alignment horizontal="center" vertical="center" wrapText="1"/>
    </xf>
    <xf numFmtId="3" fontId="4" fillId="0" borderId="7" xfId="0" applyNumberFormat="1" applyFont="1" applyBorder="1" applyAlignment="1">
      <alignment horizontal="right" vertical="center" wrapText="1"/>
    </xf>
    <xf numFmtId="43" fontId="4" fillId="0" borderId="32" xfId="1" applyFont="1" applyFill="1" applyBorder="1" applyAlignment="1">
      <alignment horizontal="center" vertical="center"/>
    </xf>
    <xf numFmtId="43" fontId="4" fillId="0" borderId="7" xfId="1" applyFont="1" applyFill="1" applyBorder="1" applyAlignment="1">
      <alignment horizontal="center" vertical="center"/>
    </xf>
    <xf numFmtId="169" fontId="5" fillId="8" borderId="33" xfId="1" applyNumberFormat="1" applyFont="1" applyFill="1" applyBorder="1" applyAlignment="1">
      <alignment horizontal="center" vertical="center"/>
    </xf>
    <xf numFmtId="169" fontId="5" fillId="8" borderId="34" xfId="1" applyNumberFormat="1" applyFont="1" applyFill="1" applyBorder="1" applyAlignment="1">
      <alignment horizontal="center" vertical="center"/>
    </xf>
    <xf numFmtId="169" fontId="5" fillId="8" borderId="35" xfId="1" applyNumberFormat="1" applyFont="1" applyFill="1" applyBorder="1" applyAlignment="1">
      <alignment horizontal="center" vertical="center"/>
    </xf>
    <xf numFmtId="169" fontId="5" fillId="8" borderId="36" xfId="1" applyNumberFormat="1" applyFont="1" applyFill="1" applyBorder="1" applyAlignment="1">
      <alignment horizontal="center" vertical="center"/>
    </xf>
    <xf numFmtId="169" fontId="5" fillId="8" borderId="7" xfId="1" applyNumberFormat="1" applyFont="1" applyFill="1" applyBorder="1" applyAlignment="1">
      <alignment horizontal="center" vertical="center"/>
    </xf>
    <xf numFmtId="169" fontId="5" fillId="8" borderId="37" xfId="1" applyNumberFormat="1" applyFont="1" applyFill="1" applyBorder="1" applyAlignment="1">
      <alignment horizontal="center" vertical="center"/>
    </xf>
  </cellXfs>
  <cellStyles count="4">
    <cellStyle name="Énfasis6" xfId="3" builtinId="49"/>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Programación de Gastos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'Gasto mensualizado'!$C$59</c:f>
              <c:strCache>
                <c:ptCount val="1"/>
                <c:pt idx="0">
                  <c:v>Bancos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'Gasto mensualizado'!$D$58:$O$58</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'Gasto mensualizado'!$D$59:$O$59</c:f>
              <c:numCache>
                <c:formatCode>_-* #,##0_-;\-* #,##0_-;_-* "-"??_-;_-@_-</c:formatCode>
                <c:ptCount val="12"/>
                <c:pt idx="0">
                  <c:v>0</c:v>
                </c:pt>
                <c:pt idx="1">
                  <c:v>0</c:v>
                </c:pt>
                <c:pt idx="2">
                  <c:v>0</c:v>
                </c:pt>
                <c:pt idx="3">
                  <c:v>42593</c:v>
                </c:pt>
                <c:pt idx="4">
                  <c:v>1464643.7643416948</c:v>
                </c:pt>
                <c:pt idx="5">
                  <c:v>2414125.3101571375</c:v>
                </c:pt>
                <c:pt idx="6">
                  <c:v>11878397.473543527</c:v>
                </c:pt>
                <c:pt idx="7">
                  <c:v>12488391.723350855</c:v>
                </c:pt>
                <c:pt idx="8">
                  <c:v>30262029.671603393</c:v>
                </c:pt>
                <c:pt idx="9">
                  <c:v>22528603.084768165</c:v>
                </c:pt>
                <c:pt idx="10">
                  <c:v>19134258.654121432</c:v>
                </c:pt>
                <c:pt idx="11">
                  <c:v>56623775.193599783</c:v>
                </c:pt>
              </c:numCache>
            </c:numRef>
          </c:val>
          <c:smooth val="0"/>
          <c:extLst>
            <c:ext xmlns:c16="http://schemas.microsoft.com/office/drawing/2014/chart" uri="{C3380CC4-5D6E-409C-BE32-E72D297353CC}">
              <c16:uniqueId val="{00000000-8C55-4C25-8274-D05C3766A05B}"/>
            </c:ext>
          </c:extLst>
        </c:ser>
        <c:ser>
          <c:idx val="1"/>
          <c:order val="1"/>
          <c:tx>
            <c:strRef>
              <c:f>'Gasto mensualizado'!$C$60</c:f>
              <c:strCache>
                <c:ptCount val="1"/>
                <c:pt idx="0">
                  <c:v>Contrapartida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'Gasto mensualizado'!$D$58:$O$58</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'Gasto mensualizado'!$D$60:$O$60</c:f>
              <c:numCache>
                <c:formatCode>_-* #,##0_-;\-* #,##0_-;_-* "-"??_-;_-@_-</c:formatCode>
                <c:ptCount val="12"/>
                <c:pt idx="0">
                  <c:v>0</c:v>
                </c:pt>
                <c:pt idx="1">
                  <c:v>0</c:v>
                </c:pt>
                <c:pt idx="2">
                  <c:v>0</c:v>
                </c:pt>
                <c:pt idx="3">
                  <c:v>3407</c:v>
                </c:pt>
                <c:pt idx="4">
                  <c:v>193037.94432497176</c:v>
                </c:pt>
                <c:pt idx="5">
                  <c:v>309513.02650387946</c:v>
                </c:pt>
                <c:pt idx="6">
                  <c:v>1858787.9170357902</c:v>
                </c:pt>
                <c:pt idx="7">
                  <c:v>2048370.6380064473</c:v>
                </c:pt>
                <c:pt idx="8">
                  <c:v>5289120.8491774984</c:v>
                </c:pt>
                <c:pt idx="9">
                  <c:v>3927874.8517330033</c:v>
                </c:pt>
                <c:pt idx="10">
                  <c:v>3323021.014918881</c:v>
                </c:pt>
                <c:pt idx="11">
                  <c:v>10087977.19556107</c:v>
                </c:pt>
              </c:numCache>
            </c:numRef>
          </c:val>
          <c:smooth val="0"/>
          <c:extLst>
            <c:ext xmlns:c16="http://schemas.microsoft.com/office/drawing/2014/chart" uri="{C3380CC4-5D6E-409C-BE32-E72D297353CC}">
              <c16:uniqueId val="{00000001-8C55-4C25-8274-D05C3766A05B}"/>
            </c:ext>
          </c:extLst>
        </c:ser>
        <c:ser>
          <c:idx val="2"/>
          <c:order val="2"/>
          <c:tx>
            <c:strRef>
              <c:f>'Gasto mensualizado'!$C$61</c:f>
              <c:strCache>
                <c:ptCount val="1"/>
                <c:pt idx="0">
                  <c:v>Total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3"/>
              <c:layout>
                <c:manualLayout>
                  <c:x val="-4.0105273451455431E-17"/>
                  <c:y val="-4.1739122813808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55-4C25-8274-D05C3766A05B}"/>
                </c:ext>
              </c:extLst>
            </c:dLbl>
            <c:dLbl>
              <c:idx val="4"/>
              <c:layout>
                <c:manualLayout>
                  <c:x val="-2.2969649230116268E-2"/>
                  <c:y val="-6.02898440643899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55-4C25-8274-D05C3766A05B}"/>
                </c:ext>
              </c:extLst>
            </c:dLbl>
            <c:dLbl>
              <c:idx val="5"/>
              <c:layout>
                <c:manualLayout>
                  <c:x val="-2.8438613332524901E-2"/>
                  <c:y val="-6.4927524377035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55-4C25-8274-D05C3766A05B}"/>
                </c:ext>
              </c:extLst>
            </c:dLbl>
            <c:dLbl>
              <c:idx val="6"/>
              <c:layout>
                <c:manualLayout>
                  <c:x val="-3.7188955896378717E-2"/>
                  <c:y val="-7.8840565314971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55-4C25-8274-D05C3766A05B}"/>
                </c:ext>
              </c:extLst>
            </c:dLbl>
            <c:dLbl>
              <c:idx val="7"/>
              <c:layout>
                <c:manualLayout>
                  <c:x val="-3.2813784614451807E-2"/>
                  <c:y val="-6.4927524377035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55-4C25-8274-D05C3766A05B}"/>
                </c:ext>
              </c:extLst>
            </c:dLbl>
            <c:dLbl>
              <c:idx val="8"/>
              <c:layout>
                <c:manualLayout>
                  <c:x val="-3.7188955896378717E-2"/>
                  <c:y val="-3.246376218851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55-4C25-8274-D05C3766A05B}"/>
                </c:ext>
              </c:extLst>
            </c:dLbl>
            <c:dLbl>
              <c:idx val="9"/>
              <c:layout>
                <c:manualLayout>
                  <c:x val="-3.0626198973488356E-2"/>
                  <c:y val="-7.8840565314971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55-4C25-8274-D05C3766A05B}"/>
                </c:ext>
              </c:extLst>
            </c:dLbl>
            <c:dLbl>
              <c:idx val="10"/>
              <c:layout>
                <c:manualLayout>
                  <c:x val="-3.9376541537342172E-2"/>
                  <c:y val="-5.56521637517446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55-4C25-8274-D05C3766A05B}"/>
                </c:ext>
              </c:extLst>
            </c:dLbl>
            <c:dLbl>
              <c:idx val="11"/>
              <c:layout>
                <c:manualLayout>
                  <c:x val="-1.6406892307225904E-2"/>
                  <c:y val="-5.56521637517446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55-4C25-8274-D05C3766A0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'Gasto mensualizado'!$D$58:$O$58</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'Gasto mensualizado'!$D$61:$O$61</c:f>
              <c:numCache>
                <c:formatCode>_-* #,##0_-;\-* #,##0_-;_-* "-"??_-;_-@_-</c:formatCode>
                <c:ptCount val="12"/>
                <c:pt idx="0">
                  <c:v>0</c:v>
                </c:pt>
                <c:pt idx="1">
                  <c:v>0</c:v>
                </c:pt>
                <c:pt idx="2">
                  <c:v>0</c:v>
                </c:pt>
                <c:pt idx="3">
                  <c:v>46000</c:v>
                </c:pt>
                <c:pt idx="4">
                  <c:v>1657681.7086666664</c:v>
                </c:pt>
                <c:pt idx="5">
                  <c:v>2723638.336661017</c:v>
                </c:pt>
                <c:pt idx="6">
                  <c:v>13737185.390579317</c:v>
                </c:pt>
                <c:pt idx="7">
                  <c:v>14536762.361357301</c:v>
                </c:pt>
                <c:pt idx="8">
                  <c:v>35551150.520780891</c:v>
                </c:pt>
                <c:pt idx="9">
                  <c:v>26456477.936501168</c:v>
                </c:pt>
                <c:pt idx="10">
                  <c:v>22457279.669040315</c:v>
                </c:pt>
                <c:pt idx="11">
                  <c:v>66711752.389160857</c:v>
                </c:pt>
              </c:numCache>
            </c:numRef>
          </c:val>
          <c:smooth val="0"/>
          <c:extLst>
            <c:ext xmlns:c16="http://schemas.microsoft.com/office/drawing/2014/chart" uri="{C3380CC4-5D6E-409C-BE32-E72D297353CC}">
              <c16:uniqueId val="{00000002-8C55-4C25-8274-D05C3766A05B}"/>
            </c:ext>
          </c:extLst>
        </c:ser>
        <c:dLbls>
          <c:showLegendKey val="0"/>
          <c:showVal val="0"/>
          <c:showCatName val="0"/>
          <c:showSerName val="0"/>
          <c:showPercent val="0"/>
          <c:showBubbleSize val="0"/>
        </c:dLbls>
        <c:marker val="1"/>
        <c:smooth val="0"/>
        <c:axId val="2086610800"/>
        <c:axId val="2086613712"/>
      </c:lineChart>
      <c:catAx>
        <c:axId val="208661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2086613712"/>
        <c:crosses val="autoZero"/>
        <c:auto val="1"/>
        <c:lblAlgn val="ctr"/>
        <c:lblOffset val="100"/>
        <c:noMultiLvlLbl val="0"/>
      </c:catAx>
      <c:valAx>
        <c:axId val="208661371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208661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sz="1800" b="1" i="0" baseline="0">
                <a:effectLst/>
              </a:rPr>
              <a:t>Evolución de Devengado Cartera Priorizada de Inversiones PCRIS 2022</a:t>
            </a:r>
            <a:endParaRPr lang="es-P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lineChart>
        <c:grouping val="standard"/>
        <c:varyColors val="0"/>
        <c:ser>
          <c:idx val="0"/>
          <c:order val="0"/>
          <c:tx>
            <c:strRef>
              <c:f>'Gasto mensualizado'!$B$99</c:f>
              <c:strCache>
                <c:ptCount val="1"/>
                <c:pt idx="0">
                  <c:v>Componente 3</c:v>
                </c:pt>
              </c:strCache>
            </c:strRef>
          </c:tx>
          <c:spPr>
            <a:ln w="28575" cap="rnd">
              <a:solidFill>
                <a:schemeClr val="accent1"/>
              </a:solidFill>
              <a:round/>
            </a:ln>
            <a:effectLst/>
          </c:spPr>
          <c:marker>
            <c:symbol val="none"/>
          </c:marker>
          <c:cat>
            <c:strRef>
              <c:f>'Gasto mensualizado'!$D$98:$O$98</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'Gasto mensualizado'!$D$99:$O$99</c:f>
              <c:numCache>
                <c:formatCode>_-* #,##0_-;\-* #,##0_-;_-* "-"??_-;_-@_-</c:formatCode>
                <c:ptCount val="12"/>
                <c:pt idx="0">
                  <c:v>0</c:v>
                </c:pt>
                <c:pt idx="1">
                  <c:v>0</c:v>
                </c:pt>
                <c:pt idx="2">
                  <c:v>0</c:v>
                </c:pt>
                <c:pt idx="3">
                  <c:v>0</c:v>
                </c:pt>
                <c:pt idx="4">
                  <c:v>0</c:v>
                </c:pt>
                <c:pt idx="5">
                  <c:v>8000</c:v>
                </c:pt>
                <c:pt idx="6">
                  <c:v>266501.27957931638</c:v>
                </c:pt>
                <c:pt idx="7">
                  <c:v>2586100.1520157754</c:v>
                </c:pt>
                <c:pt idx="8">
                  <c:v>2693728.2497808933</c:v>
                </c:pt>
                <c:pt idx="9">
                  <c:v>4610795.0585013144</c:v>
                </c:pt>
                <c:pt idx="10">
                  <c:v>3678171.0885188431</c:v>
                </c:pt>
                <c:pt idx="11">
                  <c:v>6532940.5216914983</c:v>
                </c:pt>
              </c:numCache>
            </c:numRef>
          </c:val>
          <c:smooth val="0"/>
          <c:extLst>
            <c:ext xmlns:c16="http://schemas.microsoft.com/office/drawing/2014/chart" uri="{C3380CC4-5D6E-409C-BE32-E72D297353CC}">
              <c16:uniqueId val="{00000000-E891-45E4-95FA-783DA2070F40}"/>
            </c:ext>
          </c:extLst>
        </c:ser>
        <c:ser>
          <c:idx val="1"/>
          <c:order val="1"/>
          <c:tx>
            <c:strRef>
              <c:f>'Gasto mensualizado'!$B$100</c:f>
              <c:strCache>
                <c:ptCount val="1"/>
                <c:pt idx="0">
                  <c:v>Componente 4</c:v>
                </c:pt>
              </c:strCache>
            </c:strRef>
          </c:tx>
          <c:spPr>
            <a:ln w="28575" cap="rnd">
              <a:solidFill>
                <a:schemeClr val="accent2"/>
              </a:solidFill>
              <a:round/>
            </a:ln>
            <a:effectLst/>
          </c:spPr>
          <c:marker>
            <c:symbol val="none"/>
          </c:marker>
          <c:cat>
            <c:strRef>
              <c:f>'Gasto mensualizado'!$D$98:$O$98</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'Gasto mensualizado'!$D$100:$O$100</c:f>
              <c:numCache>
                <c:formatCode>_-* #,##0_-;\-* #,##0_-;_-* "-"??_-;_-@_-</c:formatCode>
                <c:ptCount val="12"/>
                <c:pt idx="0">
                  <c:v>0</c:v>
                </c:pt>
                <c:pt idx="1">
                  <c:v>0</c:v>
                </c:pt>
                <c:pt idx="2">
                  <c:v>0</c:v>
                </c:pt>
                <c:pt idx="3">
                  <c:v>0</c:v>
                </c:pt>
                <c:pt idx="4">
                  <c:v>137157.72000000003</c:v>
                </c:pt>
                <c:pt idx="5">
                  <c:v>875754.34799435036</c:v>
                </c:pt>
                <c:pt idx="6">
                  <c:v>9655977.3483333346</c:v>
                </c:pt>
                <c:pt idx="7">
                  <c:v>1028682.8694915255</c:v>
                </c:pt>
                <c:pt idx="8">
                  <c:v>17864475</c:v>
                </c:pt>
                <c:pt idx="9">
                  <c:v>2473919.4494915255</c:v>
                </c:pt>
                <c:pt idx="10">
                  <c:v>71704.100000000006</c:v>
                </c:pt>
                <c:pt idx="11">
                  <c:v>822946.29966101702</c:v>
                </c:pt>
              </c:numCache>
            </c:numRef>
          </c:val>
          <c:smooth val="0"/>
          <c:extLst>
            <c:ext xmlns:c16="http://schemas.microsoft.com/office/drawing/2014/chart" uri="{C3380CC4-5D6E-409C-BE32-E72D297353CC}">
              <c16:uniqueId val="{00000001-E891-45E4-95FA-783DA2070F40}"/>
            </c:ext>
          </c:extLst>
        </c:ser>
        <c:ser>
          <c:idx val="2"/>
          <c:order val="2"/>
          <c:tx>
            <c:strRef>
              <c:f>'Gasto mensualizado'!$B$101</c:f>
              <c:strCache>
                <c:ptCount val="1"/>
                <c:pt idx="0">
                  <c:v>Total</c:v>
                </c:pt>
              </c:strCache>
            </c:strRef>
          </c:tx>
          <c:spPr>
            <a:ln w="28575" cap="rnd">
              <a:solidFill>
                <a:schemeClr val="accent3"/>
              </a:solidFill>
              <a:round/>
            </a:ln>
            <a:effectLst/>
          </c:spPr>
          <c:marker>
            <c:symbol val="none"/>
          </c:marker>
          <c:cat>
            <c:strRef>
              <c:f>'Gasto mensualizado'!$D$98:$O$98</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'Gasto mensualizado'!$D$101:$O$101</c:f>
              <c:numCache>
                <c:formatCode>_-* #,##0_-;\-* #,##0_-;_-* "-"??_-;_-@_-</c:formatCode>
                <c:ptCount val="12"/>
                <c:pt idx="0">
                  <c:v>0</c:v>
                </c:pt>
                <c:pt idx="1">
                  <c:v>0</c:v>
                </c:pt>
                <c:pt idx="2">
                  <c:v>0</c:v>
                </c:pt>
                <c:pt idx="3">
                  <c:v>0</c:v>
                </c:pt>
                <c:pt idx="4">
                  <c:v>137157.72000000003</c:v>
                </c:pt>
                <c:pt idx="5">
                  <c:v>883754.34799435036</c:v>
                </c:pt>
                <c:pt idx="6">
                  <c:v>9922478.6279126517</c:v>
                </c:pt>
                <c:pt idx="7">
                  <c:v>3614783.0215073009</c:v>
                </c:pt>
                <c:pt idx="8">
                  <c:v>20558203.249780893</c:v>
                </c:pt>
                <c:pt idx="9">
                  <c:v>7084714.5079928394</c:v>
                </c:pt>
                <c:pt idx="10">
                  <c:v>3749875.1885188431</c:v>
                </c:pt>
                <c:pt idx="11">
                  <c:v>7355886.8213525154</c:v>
                </c:pt>
              </c:numCache>
            </c:numRef>
          </c:val>
          <c:smooth val="0"/>
          <c:extLst>
            <c:ext xmlns:c16="http://schemas.microsoft.com/office/drawing/2014/chart" uri="{C3380CC4-5D6E-409C-BE32-E72D297353CC}">
              <c16:uniqueId val="{00000002-E891-45E4-95FA-783DA2070F40}"/>
            </c:ext>
          </c:extLst>
        </c:ser>
        <c:dLbls>
          <c:showLegendKey val="0"/>
          <c:showVal val="0"/>
          <c:showCatName val="0"/>
          <c:showSerName val="0"/>
          <c:showPercent val="0"/>
          <c:showBubbleSize val="0"/>
        </c:dLbls>
        <c:smooth val="0"/>
        <c:axId val="1089915583"/>
        <c:axId val="1089915999"/>
      </c:lineChart>
      <c:catAx>
        <c:axId val="1089915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089915999"/>
        <c:crosses val="autoZero"/>
        <c:auto val="1"/>
        <c:lblAlgn val="ctr"/>
        <c:lblOffset val="100"/>
        <c:noMultiLvlLbl val="0"/>
      </c:catAx>
      <c:valAx>
        <c:axId val="1089915999"/>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08991558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P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198783</xdr:colOff>
      <xdr:row>0</xdr:row>
      <xdr:rowOff>1</xdr:rowOff>
    </xdr:from>
    <xdr:to>
      <xdr:col>0</xdr:col>
      <xdr:colOff>1208130</xdr:colOff>
      <xdr:row>27</xdr:row>
      <xdr:rowOff>180976</xdr:rowOff>
    </xdr:to>
    <xdr:pic>
      <xdr:nvPicPr>
        <xdr:cNvPr id="2" name="Imagen 1">
          <a:extLst>
            <a:ext uri="{FF2B5EF4-FFF2-40B4-BE49-F238E27FC236}">
              <a16:creationId xmlns:a16="http://schemas.microsoft.com/office/drawing/2014/main" id="{80AF77BD-CF15-4A72-8F8D-21C7DA9E3E0A}"/>
            </a:ext>
          </a:extLst>
        </xdr:cNvPr>
        <xdr:cNvPicPr>
          <a:picLocks noChangeAspect="1"/>
        </xdr:cNvPicPr>
      </xdr:nvPicPr>
      <xdr:blipFill>
        <a:blip xmlns:r="http://schemas.openxmlformats.org/officeDocument/2006/relationships" r:embed="rId1"/>
        <a:stretch>
          <a:fillRect/>
        </a:stretch>
      </xdr:blipFill>
      <xdr:spPr>
        <a:xfrm>
          <a:off x="198783" y="1"/>
          <a:ext cx="1009347" cy="6457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306456</xdr:colOff>
      <xdr:row>0</xdr:row>
      <xdr:rowOff>0</xdr:rowOff>
    </xdr:from>
    <xdr:to>
      <xdr:col>0</xdr:col>
      <xdr:colOff>1335027</xdr:colOff>
      <xdr:row>28</xdr:row>
      <xdr:rowOff>47215</xdr:rowOff>
    </xdr:to>
    <xdr:pic>
      <xdr:nvPicPr>
        <xdr:cNvPr id="2" name="Imagen 1">
          <a:extLst>
            <a:ext uri="{FF2B5EF4-FFF2-40B4-BE49-F238E27FC236}">
              <a16:creationId xmlns:a16="http://schemas.microsoft.com/office/drawing/2014/main" id="{192F647B-7A24-466F-8C51-9F245F2A20BA}"/>
            </a:ext>
          </a:extLst>
        </xdr:cNvPr>
        <xdr:cNvPicPr>
          <a:picLocks noChangeAspect="1"/>
        </xdr:cNvPicPr>
      </xdr:nvPicPr>
      <xdr:blipFill>
        <a:blip xmlns:r="http://schemas.openxmlformats.org/officeDocument/2006/relationships" r:embed="rId1"/>
        <a:stretch>
          <a:fillRect/>
        </a:stretch>
      </xdr:blipFill>
      <xdr:spPr>
        <a:xfrm>
          <a:off x="306456" y="0"/>
          <a:ext cx="1028571" cy="6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81935</xdr:rowOff>
    </xdr:from>
    <xdr:to>
      <xdr:col>0</xdr:col>
      <xdr:colOff>1028571</xdr:colOff>
      <xdr:row>27</xdr:row>
      <xdr:rowOff>107330</xdr:rowOff>
    </xdr:to>
    <xdr:pic>
      <xdr:nvPicPr>
        <xdr:cNvPr id="2" name="Imagen 1">
          <a:extLst>
            <a:ext uri="{FF2B5EF4-FFF2-40B4-BE49-F238E27FC236}">
              <a16:creationId xmlns:a16="http://schemas.microsoft.com/office/drawing/2014/main" id="{F11BCDA5-C29B-491D-9415-2181535BB4D4}"/>
            </a:ext>
          </a:extLst>
        </xdr:cNvPr>
        <xdr:cNvPicPr>
          <a:picLocks noChangeAspect="1"/>
        </xdr:cNvPicPr>
      </xdr:nvPicPr>
      <xdr:blipFill>
        <a:blip xmlns:r="http://schemas.openxmlformats.org/officeDocument/2006/relationships" r:embed="rId1"/>
        <a:stretch>
          <a:fillRect/>
        </a:stretch>
      </xdr:blipFill>
      <xdr:spPr>
        <a:xfrm>
          <a:off x="0" y="81935"/>
          <a:ext cx="1028571" cy="65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1028571</xdr:colOff>
      <xdr:row>27</xdr:row>
      <xdr:rowOff>25395</xdr:rowOff>
    </xdr:to>
    <xdr:pic>
      <xdr:nvPicPr>
        <xdr:cNvPr id="2" name="Imagen 1">
          <a:extLst>
            <a:ext uri="{FF2B5EF4-FFF2-40B4-BE49-F238E27FC236}">
              <a16:creationId xmlns:a16="http://schemas.microsoft.com/office/drawing/2014/main" id="{AAC41F9B-FCE1-410B-83DC-78012A1F690A}"/>
            </a:ext>
          </a:extLst>
        </xdr:cNvPr>
        <xdr:cNvPicPr>
          <a:picLocks noChangeAspect="1"/>
        </xdr:cNvPicPr>
      </xdr:nvPicPr>
      <xdr:blipFill>
        <a:blip xmlns:r="http://schemas.openxmlformats.org/officeDocument/2006/relationships" r:embed="rId1"/>
        <a:stretch>
          <a:fillRect/>
        </a:stretch>
      </xdr:blipFill>
      <xdr:spPr>
        <a:xfrm>
          <a:off x="0" y="0"/>
          <a:ext cx="1028571" cy="65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38101</xdr:colOff>
      <xdr:row>54</xdr:row>
      <xdr:rowOff>176212</xdr:rowOff>
    </xdr:from>
    <xdr:to>
      <xdr:col>15</xdr:col>
      <xdr:colOff>904876</xdr:colOff>
      <xdr:row>69</xdr:row>
      <xdr:rowOff>57150</xdr:rowOff>
    </xdr:to>
    <xdr:graphicFrame macro="">
      <xdr:nvGraphicFramePr>
        <xdr:cNvPr id="4" name="Gráfico 3">
          <a:extLst>
            <a:ext uri="{FF2B5EF4-FFF2-40B4-BE49-F238E27FC236}">
              <a16:creationId xmlns:a16="http://schemas.microsoft.com/office/drawing/2014/main" id="{A999BBD3-1C2B-4B25-9BD5-23DF3AB27B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101</xdr:row>
      <xdr:rowOff>109536</xdr:rowOff>
    </xdr:from>
    <xdr:to>
      <xdr:col>16</xdr:col>
      <xdr:colOff>0</xdr:colOff>
      <xdr:row>121</xdr:row>
      <xdr:rowOff>114299</xdr:rowOff>
    </xdr:to>
    <xdr:graphicFrame macro="">
      <xdr:nvGraphicFramePr>
        <xdr:cNvPr id="3" name="Gráfico 2">
          <a:extLst>
            <a:ext uri="{FF2B5EF4-FFF2-40B4-BE49-F238E27FC236}">
              <a16:creationId xmlns:a16="http://schemas.microsoft.com/office/drawing/2014/main" id="{A8262B26-63F6-4B59-BA39-B3281A0CBE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152400</xdr:colOff>
      <xdr:row>0</xdr:row>
      <xdr:rowOff>0</xdr:rowOff>
    </xdr:from>
    <xdr:to>
      <xdr:col>1</xdr:col>
      <xdr:colOff>6221</xdr:colOff>
      <xdr:row>32</xdr:row>
      <xdr:rowOff>27751</xdr:rowOff>
    </xdr:to>
    <xdr:pic>
      <xdr:nvPicPr>
        <xdr:cNvPr id="2" name="Imagen 1">
          <a:extLst>
            <a:ext uri="{FF2B5EF4-FFF2-40B4-BE49-F238E27FC236}">
              <a16:creationId xmlns:a16="http://schemas.microsoft.com/office/drawing/2014/main" id="{DAF50C85-74AC-4C77-B91C-868180669E99}"/>
            </a:ext>
          </a:extLst>
        </xdr:cNvPr>
        <xdr:cNvPicPr>
          <a:picLocks noChangeAspect="1"/>
        </xdr:cNvPicPr>
      </xdr:nvPicPr>
      <xdr:blipFill>
        <a:blip xmlns:r="http://schemas.openxmlformats.org/officeDocument/2006/relationships" r:embed="rId3"/>
        <a:stretch>
          <a:fillRect/>
        </a:stretch>
      </xdr:blipFill>
      <xdr:spPr>
        <a:xfrm>
          <a:off x="152400" y="0"/>
          <a:ext cx="1028571" cy="65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1028571</xdr:colOff>
      <xdr:row>24</xdr:row>
      <xdr:rowOff>96158</xdr:rowOff>
    </xdr:to>
    <xdr:pic>
      <xdr:nvPicPr>
        <xdr:cNvPr id="2" name="Imagen 1">
          <a:extLst>
            <a:ext uri="{FF2B5EF4-FFF2-40B4-BE49-F238E27FC236}">
              <a16:creationId xmlns:a16="http://schemas.microsoft.com/office/drawing/2014/main" id="{7FC9F79E-CB2E-40EC-B956-A2BADE358737}"/>
            </a:ext>
          </a:extLst>
        </xdr:cNvPr>
        <xdr:cNvPicPr>
          <a:picLocks noChangeAspect="1"/>
        </xdr:cNvPicPr>
      </xdr:nvPicPr>
      <xdr:blipFill>
        <a:blip xmlns:r="http://schemas.openxmlformats.org/officeDocument/2006/relationships" r:embed="rId1"/>
        <a:stretch>
          <a:fillRect/>
        </a:stretch>
      </xdr:blipFill>
      <xdr:spPr>
        <a:xfrm>
          <a:off x="0" y="2026227"/>
          <a:ext cx="1028571" cy="65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Documents\VICTOR\PCRIS\1.%20POA%20CON%20MATCH%20DE%2014%20MILLONES%2003_03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2"/>
      <sheetName val="RESUMEN"/>
      <sheetName val="Consolidado POA 2022 MOD"/>
      <sheetName val="Consolidado Total Soles "/>
      <sheetName val="POA DOLARES"/>
      <sheetName val="POA BID SOLES"/>
      <sheetName val="POA BID DOLARES"/>
      <sheetName val="POA BIRF SOLES"/>
      <sheetName val="POA BIRF DOLARES"/>
      <sheetName val="REsumen POA 2022"/>
      <sheetName val="Componente 1 Final"/>
      <sheetName val="Componente 1 con DGAIN"/>
      <sheetName val="Datos C1"/>
      <sheetName val="RESUMEN (2)"/>
    </sheetNames>
    <sheetDataSet>
      <sheetData sheetId="0"/>
      <sheetData sheetId="1"/>
      <sheetData sheetId="2"/>
      <sheetData sheetId="3">
        <row r="164">
          <cell r="CE164">
            <v>6211386.2392448215</v>
          </cell>
          <cell r="CF164">
            <v>0</v>
          </cell>
        </row>
        <row r="246">
          <cell r="CG246">
            <v>0</v>
          </cell>
        </row>
        <row r="424">
          <cell r="CE424">
            <v>12282694.000000002</v>
          </cell>
        </row>
      </sheetData>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2"/>
  <sheetViews>
    <sheetView showGridLines="0" view="pageBreakPreview" topLeftCell="A2" zoomScale="60" zoomScaleNormal="100" workbookViewId="0">
      <selection activeCell="P24" sqref="P24"/>
    </sheetView>
  </sheetViews>
  <sheetFormatPr baseColWidth="10" defaultRowHeight="15" x14ac:dyDescent="0.25"/>
  <cols>
    <col min="1" max="1" width="22.42578125" customWidth="1"/>
    <col min="2" max="2" width="16.5703125" customWidth="1"/>
    <col min="3" max="3" width="17.7109375" customWidth="1"/>
    <col min="4" max="4" width="30.42578125" customWidth="1"/>
    <col min="5" max="5" width="36.140625" customWidth="1"/>
    <col min="6" max="6" width="35.42578125" customWidth="1"/>
    <col min="7" max="7" width="13.42578125" bestFit="1" customWidth="1"/>
    <col min="8" max="8" width="16.140625" bestFit="1" customWidth="1"/>
    <col min="10" max="10" width="15" bestFit="1" customWidth="1"/>
    <col min="11" max="11" width="13.28515625" customWidth="1"/>
  </cols>
  <sheetData>
    <row r="1" spans="2:12" ht="31.5" customHeight="1" x14ac:dyDescent="0.25">
      <c r="B1" s="947" t="s">
        <v>687</v>
      </c>
      <c r="C1" s="948"/>
      <c r="D1" s="948"/>
      <c r="E1" s="948"/>
      <c r="F1" s="948"/>
    </row>
    <row r="2" spans="2:12" ht="30" x14ac:dyDescent="0.25">
      <c r="B2" s="211" t="s">
        <v>688</v>
      </c>
      <c r="C2" s="212" t="s">
        <v>689</v>
      </c>
      <c r="D2" s="212" t="s">
        <v>27</v>
      </c>
      <c r="E2" s="212" t="s">
        <v>28</v>
      </c>
      <c r="F2" s="212" t="s">
        <v>29</v>
      </c>
    </row>
    <row r="3" spans="2:12" ht="18.75" customHeight="1" x14ac:dyDescent="0.25">
      <c r="B3" s="213" t="s">
        <v>690</v>
      </c>
      <c r="C3" s="214">
        <f>'Consolidado POA 2022 MOD'!CD5</f>
        <v>2633990.231638418</v>
      </c>
      <c r="D3" s="214">
        <f>'Consolidado POA 2022 MOD'!CE5</f>
        <v>9950542.6497175153</v>
      </c>
      <c r="E3" s="214">
        <f>'Consolidado POA 2022 MOD'!CF5</f>
        <v>7537321.3559322041</v>
      </c>
      <c r="F3" s="214">
        <f>C3+D3+E3</f>
        <v>20121854.23728814</v>
      </c>
      <c r="H3" s="215"/>
      <c r="I3" s="216"/>
      <c r="J3" s="217"/>
    </row>
    <row r="4" spans="2:12" ht="18.75" customHeight="1" x14ac:dyDescent="0.25">
      <c r="B4" s="213" t="s">
        <v>691</v>
      </c>
      <c r="C4" s="214">
        <f>'Consolidado POA 2022 MOD'!CD79</f>
        <v>14956655.367474163</v>
      </c>
      <c r="D4" s="214">
        <f>'Consolidado POA 2022 MOD'!CE79</f>
        <v>44715643.137868203</v>
      </c>
      <c r="E4" s="214">
        <f>'Consolidado POA 2022 MOD'!CF79</f>
        <v>40280329.135057628</v>
      </c>
      <c r="F4" s="214">
        <f t="shared" ref="F4:F8" si="0">C4+D4+E4</f>
        <v>99952627.640399992</v>
      </c>
      <c r="H4" s="218"/>
      <c r="J4" s="217"/>
    </row>
    <row r="5" spans="2:12" ht="18.75" customHeight="1" x14ac:dyDescent="0.25">
      <c r="B5" s="213" t="s">
        <v>692</v>
      </c>
      <c r="C5" s="214">
        <f>'Consolidado POA 2022 MOD'!CD278</f>
        <v>3064155.2059455714</v>
      </c>
      <c r="D5" s="229">
        <f>+'[1]Consolidado Total Soles '!CF164</f>
        <v>0</v>
      </c>
      <c r="E5" s="214">
        <f>'Consolidado POA 2022 MOD'!CF278</f>
        <v>17312081.144142069</v>
      </c>
      <c r="F5" s="214">
        <f t="shared" si="0"/>
        <v>20376236.350087639</v>
      </c>
      <c r="J5" s="217"/>
    </row>
    <row r="6" spans="2:12" ht="18.75" customHeight="1" x14ac:dyDescent="0.25">
      <c r="B6" s="213" t="s">
        <v>693</v>
      </c>
      <c r="C6" s="214">
        <f>'Consolidado POA 2022 MOD'!CD397</f>
        <v>4977006.1413559327</v>
      </c>
      <c r="D6" s="214">
        <f>'Consolidado POA 2022 MOD'!CE397</f>
        <v>27953610.993615817</v>
      </c>
      <c r="E6" s="229">
        <f>+'[1]Consolidado Total Soles '!CG246</f>
        <v>0</v>
      </c>
      <c r="F6" s="214">
        <f t="shared" si="0"/>
        <v>32930617.134971749</v>
      </c>
      <c r="J6" s="217"/>
    </row>
    <row r="7" spans="2:12" ht="18.75" customHeight="1" x14ac:dyDescent="0.25">
      <c r="B7" s="213" t="s">
        <v>694</v>
      </c>
      <c r="C7" s="214">
        <f>'Consolidado POA 2022 MOD'!CD443</f>
        <v>1409303.4908474574</v>
      </c>
      <c r="D7" s="229">
        <f>'Consolidado POA 2022 MOD'!CE443</f>
        <v>0</v>
      </c>
      <c r="E7" s="214">
        <f>'Consolidado POA 2022 MOD'!CF443</f>
        <v>9087289.4591525421</v>
      </c>
      <c r="F7" s="214">
        <f t="shared" si="0"/>
        <v>10496592.949999999</v>
      </c>
      <c r="J7" s="217"/>
    </row>
    <row r="8" spans="2:12" ht="18.75" customHeight="1" x14ac:dyDescent="0.25">
      <c r="B8" s="213" t="s">
        <v>695</v>
      </c>
      <c r="C8" s="214">
        <f>+'[1]Consolidado Total Soles '!CE424</f>
        <v>12282694.000000002</v>
      </c>
      <c r="D8" s="229"/>
      <c r="E8" s="229"/>
      <c r="F8" s="214">
        <f t="shared" si="0"/>
        <v>12282694.000000002</v>
      </c>
      <c r="J8" s="217"/>
    </row>
    <row r="9" spans="2:12" x14ac:dyDescent="0.25">
      <c r="B9" s="219" t="s">
        <v>696</v>
      </c>
      <c r="C9" s="220">
        <f>+SUM(C3:C8)</f>
        <v>39323804.437261544</v>
      </c>
      <c r="D9" s="220">
        <f>+SUM(D3:D8)</f>
        <v>82619796.781201541</v>
      </c>
      <c r="E9" s="220">
        <f>+SUM(E3:E8)</f>
        <v>74217021.094284445</v>
      </c>
      <c r="F9" s="220">
        <f>+SUM(F3:F8)</f>
        <v>196160622.31274751</v>
      </c>
      <c r="G9" s="218"/>
      <c r="H9" s="221"/>
      <c r="J9" s="217"/>
    </row>
    <row r="10" spans="2:12" x14ac:dyDescent="0.25">
      <c r="B10" s="230"/>
    </row>
    <row r="11" spans="2:12" ht="35.25" customHeight="1" x14ac:dyDescent="0.25">
      <c r="B11" s="949" t="s">
        <v>697</v>
      </c>
      <c r="C11" s="950"/>
      <c r="D11" s="950"/>
      <c r="E11" s="950"/>
      <c r="F11" s="950"/>
      <c r="J11" s="217"/>
    </row>
    <row r="12" spans="2:12" ht="30" x14ac:dyDescent="0.25">
      <c r="B12" s="222" t="s">
        <v>688</v>
      </c>
      <c r="C12" s="223" t="s">
        <v>45</v>
      </c>
      <c r="D12" s="223" t="s">
        <v>27</v>
      </c>
      <c r="E12" s="223" t="s">
        <v>28</v>
      </c>
      <c r="F12" s="223" t="s">
        <v>29</v>
      </c>
      <c r="I12" s="217"/>
      <c r="J12" s="221"/>
      <c r="L12" s="217"/>
    </row>
    <row r="13" spans="2:12" x14ac:dyDescent="0.25">
      <c r="B13" s="1" t="s">
        <v>690</v>
      </c>
      <c r="C13" s="224">
        <f>+C3/$C$20</f>
        <v>675382.11067651748</v>
      </c>
      <c r="D13" s="224">
        <f t="shared" ref="D13:F13" si="1">+D3/$C$20</f>
        <v>2551421.1922352603</v>
      </c>
      <c r="E13" s="224">
        <f t="shared" si="1"/>
        <v>1932646.5015210779</v>
      </c>
      <c r="F13" s="224">
        <f t="shared" si="1"/>
        <v>5159449.8044328569</v>
      </c>
      <c r="I13" s="217"/>
    </row>
    <row r="14" spans="2:12" x14ac:dyDescent="0.25">
      <c r="B14" s="1" t="s">
        <v>691</v>
      </c>
      <c r="C14" s="224">
        <f t="shared" ref="C14:F18" si="2">+C4/$C$20</f>
        <v>3835039.8378138882</v>
      </c>
      <c r="D14" s="224">
        <f t="shared" si="2"/>
        <v>11465549.522530308</v>
      </c>
      <c r="E14" s="224">
        <f t="shared" si="2"/>
        <v>10328289.521809649</v>
      </c>
      <c r="F14" s="224">
        <f t="shared" si="2"/>
        <v>25628878.882153846</v>
      </c>
      <c r="I14" s="217"/>
    </row>
    <row r="15" spans="2:12" x14ac:dyDescent="0.25">
      <c r="B15" s="1" t="s">
        <v>692</v>
      </c>
      <c r="C15" s="224">
        <f t="shared" si="2"/>
        <v>785680.82203732606</v>
      </c>
      <c r="D15" s="233">
        <f t="shared" si="2"/>
        <v>0</v>
      </c>
      <c r="E15" s="224">
        <f t="shared" si="2"/>
        <v>4438995.1651646327</v>
      </c>
      <c r="F15" s="224">
        <f t="shared" si="2"/>
        <v>5224675.9872019589</v>
      </c>
      <c r="I15" s="217"/>
      <c r="K15" s="216"/>
    </row>
    <row r="16" spans="2:12" x14ac:dyDescent="0.25">
      <c r="B16" s="1" t="s">
        <v>693</v>
      </c>
      <c r="C16" s="224">
        <f t="shared" si="2"/>
        <v>1276155.4208604957</v>
      </c>
      <c r="D16" s="224">
        <f t="shared" si="2"/>
        <v>7167592.5624655942</v>
      </c>
      <c r="E16" s="233">
        <f t="shared" si="2"/>
        <v>0</v>
      </c>
      <c r="F16" s="224">
        <f t="shared" si="2"/>
        <v>8443747.9833260905</v>
      </c>
      <c r="H16" s="217"/>
      <c r="I16" s="217"/>
      <c r="J16" s="225"/>
    </row>
    <row r="17" spans="2:11" x14ac:dyDescent="0.25">
      <c r="B17" s="1" t="s">
        <v>694</v>
      </c>
      <c r="C17" s="224">
        <f t="shared" si="2"/>
        <v>361359.86944806599</v>
      </c>
      <c r="D17" s="233">
        <f t="shared" si="2"/>
        <v>0</v>
      </c>
      <c r="E17" s="224">
        <f t="shared" si="2"/>
        <v>2330074.2202955238</v>
      </c>
      <c r="F17" s="224">
        <f t="shared" si="2"/>
        <v>2691434.0897435895</v>
      </c>
      <c r="H17" s="217"/>
      <c r="I17" s="217"/>
      <c r="J17" s="225"/>
      <c r="K17" s="221"/>
    </row>
    <row r="18" spans="2:11" x14ac:dyDescent="0.25">
      <c r="B18" s="1" t="s">
        <v>695</v>
      </c>
      <c r="C18" s="224">
        <f t="shared" si="2"/>
        <v>3149408.7179487185</v>
      </c>
      <c r="D18" s="233">
        <f t="shared" si="2"/>
        <v>0</v>
      </c>
      <c r="E18" s="233">
        <f t="shared" si="2"/>
        <v>0</v>
      </c>
      <c r="F18" s="224">
        <f t="shared" si="2"/>
        <v>3149408.7179487185</v>
      </c>
      <c r="H18" s="217"/>
      <c r="I18" s="217"/>
    </row>
    <row r="19" spans="2:11" x14ac:dyDescent="0.25">
      <c r="B19" s="226" t="s">
        <v>696</v>
      </c>
      <c r="C19" s="227">
        <f>SUM(C13:C18)</f>
        <v>10083026.778785011</v>
      </c>
      <c r="D19" s="227">
        <f t="shared" ref="D19:F19" si="3">SUM(D13:D18)</f>
        <v>21184563.277231161</v>
      </c>
      <c r="E19" s="227">
        <f t="shared" si="3"/>
        <v>19030005.408790883</v>
      </c>
      <c r="F19" s="227">
        <f t="shared" si="3"/>
        <v>50297595.464807071</v>
      </c>
      <c r="I19" s="217"/>
    </row>
    <row r="20" spans="2:11" x14ac:dyDescent="0.25">
      <c r="B20" s="231" t="s">
        <v>698</v>
      </c>
      <c r="C20" s="232">
        <v>3.9</v>
      </c>
    </row>
    <row r="21" spans="2:11" x14ac:dyDescent="0.25">
      <c r="I21" s="217"/>
    </row>
    <row r="22" spans="2:11" x14ac:dyDescent="0.25">
      <c r="D22" s="218"/>
    </row>
  </sheetData>
  <mergeCells count="2">
    <mergeCell ref="B1:F1"/>
    <mergeCell ref="B11:F11"/>
  </mergeCell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N24"/>
  <sheetViews>
    <sheetView showGridLines="0" view="pageBreakPreview" zoomScale="60" zoomScaleNormal="100" workbookViewId="0">
      <selection activeCell="N23" sqref="N23"/>
    </sheetView>
  </sheetViews>
  <sheetFormatPr baseColWidth="10" defaultRowHeight="15" x14ac:dyDescent="0.25"/>
  <cols>
    <col min="1" max="1" width="22.5703125" customWidth="1"/>
    <col min="2" max="2" width="16.5703125" customWidth="1"/>
    <col min="3" max="5" width="17.7109375" customWidth="1"/>
    <col min="6" max="8" width="15.140625" bestFit="1" customWidth="1"/>
    <col min="9" max="9" width="13.42578125" bestFit="1" customWidth="1"/>
    <col min="10" max="10" width="16.140625" bestFit="1" customWidth="1"/>
    <col min="12" max="12" width="15" bestFit="1" customWidth="1"/>
    <col min="13" max="13" width="13.28515625" customWidth="1"/>
  </cols>
  <sheetData>
    <row r="1" spans="2:14" ht="31.5" customHeight="1" x14ac:dyDescent="0.25">
      <c r="B1" s="947" t="s">
        <v>687</v>
      </c>
      <c r="C1" s="948"/>
      <c r="D1" s="948"/>
      <c r="E1" s="948"/>
      <c r="F1" s="948"/>
      <c r="G1" s="948"/>
      <c r="H1" s="948"/>
    </row>
    <row r="2" spans="2:14" ht="30" customHeight="1" x14ac:dyDescent="0.25">
      <c r="B2" s="956" t="s">
        <v>688</v>
      </c>
      <c r="C2" s="958" t="s">
        <v>788</v>
      </c>
      <c r="D2" s="960"/>
      <c r="E2" s="959"/>
      <c r="F2" s="958" t="s">
        <v>790</v>
      </c>
      <c r="G2" s="959"/>
      <c r="H2" s="956" t="s">
        <v>29</v>
      </c>
    </row>
    <row r="3" spans="2:14" x14ac:dyDescent="0.25">
      <c r="B3" s="957"/>
      <c r="C3" s="212" t="s">
        <v>791</v>
      </c>
      <c r="D3" s="212" t="s">
        <v>27</v>
      </c>
      <c r="E3" s="212" t="s">
        <v>28</v>
      </c>
      <c r="F3" s="212" t="s">
        <v>27</v>
      </c>
      <c r="G3" s="212" t="s">
        <v>28</v>
      </c>
      <c r="H3" s="957"/>
    </row>
    <row r="4" spans="2:14" ht="18.75" customHeight="1" x14ac:dyDescent="0.25">
      <c r="B4" s="213" t="s">
        <v>690</v>
      </c>
      <c r="C4" s="214">
        <f>'POA vs PIM x FF - BCO'!G5</f>
        <v>0</v>
      </c>
      <c r="D4" s="214">
        <f>'POA vs PIM x FF - BCO'!H5</f>
        <v>1416971.5875706212</v>
      </c>
      <c r="E4" s="214">
        <f>'POA vs PIM x FF - BCO'!I5</f>
        <v>1217018.6440677964</v>
      </c>
      <c r="F4" s="214">
        <f>'Consolidado POA 2022 MOD'!CE5</f>
        <v>9950542.6497175153</v>
      </c>
      <c r="G4" s="214">
        <f>'Consolidado POA 2022 MOD'!CF5</f>
        <v>7537321.3559322041</v>
      </c>
      <c r="H4" s="214">
        <f>C4+D4+E4+F4+G4</f>
        <v>20121854.23728814</v>
      </c>
      <c r="J4" s="215"/>
      <c r="K4" s="216"/>
      <c r="L4" s="217"/>
    </row>
    <row r="5" spans="2:14" ht="18.75" customHeight="1" x14ac:dyDescent="0.25">
      <c r="B5" s="213" t="s">
        <v>691</v>
      </c>
      <c r="C5" s="214">
        <f>'POA vs PIM x FF - BCO'!G6+'POA vs PIM x FF - BCO'!G7+'POA vs PIM x FF - BCO'!G8+'POA vs PIM x FF - BCO'!G9+'POA vs PIM x FF - BCO'!G10+'POA vs PIM x FF - BCO'!G11</f>
        <v>0</v>
      </c>
      <c r="D5" s="214">
        <f>'POA vs PIM x FF - BCO'!H6+'POA vs PIM x FF - BCO'!H7+'POA vs PIM x FF - BCO'!H8+'POA vs PIM x FF - BCO'!H9+'POA vs PIM x FF - BCO'!H10+'POA vs PIM x FF - BCO'!H11</f>
        <v>7779292.8975317953</v>
      </c>
      <c r="E5" s="214">
        <f>'POA vs PIM x FF - BCO'!I6+'POA vs PIM x FF - BCO'!I7+'POA vs PIM x FF - BCO'!I8+'POA vs PIM x FF - BCO'!I9+'POA vs PIM x FF - BCO'!I10+'POA vs PIM x FF - BCO'!I11</f>
        <v>7177362.4699423704</v>
      </c>
      <c r="F5" s="214">
        <f>'Consolidado POA 2022 MOD'!CE79</f>
        <v>44715643.137868203</v>
      </c>
      <c r="G5" s="214">
        <f>'Consolidado POA 2022 MOD'!CF79</f>
        <v>40280329.135057628</v>
      </c>
      <c r="H5" s="214">
        <f t="shared" ref="H5:H9" si="0">C5+D5+E5+F5+G5</f>
        <v>99952627.640399992</v>
      </c>
      <c r="J5" s="218"/>
      <c r="L5" s="217"/>
    </row>
    <row r="6" spans="2:14" ht="18.75" customHeight="1" x14ac:dyDescent="0.25">
      <c r="B6" s="213" t="s">
        <v>692</v>
      </c>
      <c r="C6" s="214">
        <f>'POA vs PIM x FF - BCO'!G12</f>
        <v>0</v>
      </c>
      <c r="D6" s="214">
        <f>'POA vs PIM x FF - BCO'!H12</f>
        <v>0</v>
      </c>
      <c r="E6" s="214">
        <f>'POA vs PIM x FF - BCO'!I12</f>
        <v>3064155.2059455714</v>
      </c>
      <c r="F6" s="229">
        <f>+'[1]Consolidado Total Soles '!CF164</f>
        <v>0</v>
      </c>
      <c r="G6" s="214">
        <f>'Consolidado POA 2022 MOD'!CF278</f>
        <v>17312081.144142069</v>
      </c>
      <c r="H6" s="214">
        <f t="shared" si="0"/>
        <v>20376236.350087639</v>
      </c>
      <c r="L6" s="217"/>
    </row>
    <row r="7" spans="2:14" ht="18.75" customHeight="1" x14ac:dyDescent="0.25">
      <c r="B7" s="213" t="s">
        <v>693</v>
      </c>
      <c r="C7" s="214">
        <f>'POA vs PIM x FF - BCO'!G13</f>
        <v>0</v>
      </c>
      <c r="D7" s="214">
        <f>'POA vs PIM x FF - BCO'!H13</f>
        <v>4977006.1413559327</v>
      </c>
      <c r="E7" s="214">
        <f>'POA vs PIM x FF - BCO'!I13</f>
        <v>0</v>
      </c>
      <c r="F7" s="214">
        <f>'Consolidado POA 2022 MOD'!CE397</f>
        <v>27953610.993615817</v>
      </c>
      <c r="G7" s="229">
        <f>+'[1]Consolidado Total Soles '!CG246</f>
        <v>0</v>
      </c>
      <c r="H7" s="214">
        <f t="shared" si="0"/>
        <v>32930617.134971749</v>
      </c>
      <c r="L7" s="217"/>
    </row>
    <row r="8" spans="2:14" ht="18.75" customHeight="1" x14ac:dyDescent="0.25">
      <c r="B8" s="213" t="s">
        <v>694</v>
      </c>
      <c r="C8" s="214">
        <f>'POA vs PIM x FF - BCO'!G14+'POA vs PIM x FF - BCO'!G15</f>
        <v>0</v>
      </c>
      <c r="D8" s="214">
        <f>'POA vs PIM x FF - BCO'!H14+'POA vs PIM x FF - BCO'!H15</f>
        <v>0</v>
      </c>
      <c r="E8" s="214">
        <f>'POA vs PIM x FF - BCO'!I14+'POA vs PIM x FF - BCO'!I15</f>
        <v>1409303.4908474577</v>
      </c>
      <c r="F8" s="229">
        <f>'Consolidado POA 2022 MOD'!CE443</f>
        <v>0</v>
      </c>
      <c r="G8" s="214">
        <f>'Consolidado POA 2022 MOD'!CF443</f>
        <v>9087289.4591525421</v>
      </c>
      <c r="H8" s="214">
        <f t="shared" si="0"/>
        <v>10496592.949999999</v>
      </c>
      <c r="L8" s="217"/>
    </row>
    <row r="9" spans="2:14" ht="18.75" customHeight="1" x14ac:dyDescent="0.25">
      <c r="B9" s="213" t="s">
        <v>695</v>
      </c>
      <c r="C9" s="214">
        <f>'POA vs PIM x FF - BCO'!G16</f>
        <v>12282694</v>
      </c>
      <c r="D9" s="214"/>
      <c r="E9" s="214"/>
      <c r="F9" s="229"/>
      <c r="G9" s="229"/>
      <c r="H9" s="214">
        <f t="shared" si="0"/>
        <v>12282694</v>
      </c>
      <c r="L9" s="217"/>
    </row>
    <row r="10" spans="2:14" x14ac:dyDescent="0.25">
      <c r="B10" s="219" t="s">
        <v>696</v>
      </c>
      <c r="C10" s="220">
        <f>+SUM(C4:C9)</f>
        <v>12282694</v>
      </c>
      <c r="D10" s="220">
        <f t="shared" ref="D10:E10" si="1">+SUM(D4:D9)</f>
        <v>14173270.626458351</v>
      </c>
      <c r="E10" s="220">
        <f t="shared" si="1"/>
        <v>12867839.810803195</v>
      </c>
      <c r="F10" s="220">
        <f>+SUM(F4:F9)</f>
        <v>82619796.781201541</v>
      </c>
      <c r="G10" s="220">
        <f>+SUM(G4:G9)</f>
        <v>74217021.094284445</v>
      </c>
      <c r="H10" s="220">
        <f>+SUM(H4:H9)</f>
        <v>196160622.31274751</v>
      </c>
      <c r="I10" s="218"/>
      <c r="J10" s="221"/>
      <c r="L10" s="217"/>
    </row>
    <row r="11" spans="2:14" x14ac:dyDescent="0.25">
      <c r="B11" s="230"/>
    </row>
    <row r="12" spans="2:14" ht="35.25" customHeight="1" x14ac:dyDescent="0.25">
      <c r="B12" s="949" t="s">
        <v>697</v>
      </c>
      <c r="C12" s="950"/>
      <c r="D12" s="950"/>
      <c r="E12" s="950"/>
      <c r="F12" s="950"/>
      <c r="G12" s="950"/>
      <c r="H12" s="950"/>
      <c r="L12" s="217"/>
    </row>
    <row r="13" spans="2:14" ht="35.25" customHeight="1" x14ac:dyDescent="0.25">
      <c r="B13" s="951" t="s">
        <v>688</v>
      </c>
      <c r="C13" s="953" t="s">
        <v>788</v>
      </c>
      <c r="D13" s="954"/>
      <c r="E13" s="955"/>
      <c r="F13" s="953" t="s">
        <v>790</v>
      </c>
      <c r="G13" s="955"/>
      <c r="H13" s="951" t="s">
        <v>29</v>
      </c>
      <c r="L13" s="217"/>
    </row>
    <row r="14" spans="2:14" x14ac:dyDescent="0.25">
      <c r="B14" s="952"/>
      <c r="C14" s="223" t="s">
        <v>791</v>
      </c>
      <c r="D14" s="223" t="s">
        <v>27</v>
      </c>
      <c r="E14" s="223" t="s">
        <v>28</v>
      </c>
      <c r="F14" s="223" t="s">
        <v>27</v>
      </c>
      <c r="G14" s="223" t="s">
        <v>28</v>
      </c>
      <c r="H14" s="952"/>
      <c r="K14" s="217"/>
      <c r="L14" s="221"/>
      <c r="N14" s="217"/>
    </row>
    <row r="15" spans="2:14" x14ac:dyDescent="0.25">
      <c r="B15" s="1" t="s">
        <v>690</v>
      </c>
      <c r="C15" s="224">
        <f t="shared" ref="C15:C20" si="2">+C4/$C$22</f>
        <v>0</v>
      </c>
      <c r="D15" s="224">
        <f t="shared" ref="D15:E15" si="3">+D4/$C$22</f>
        <v>363326.04809503106</v>
      </c>
      <c r="E15" s="224">
        <f t="shared" si="3"/>
        <v>312056.06258148624</v>
      </c>
      <c r="F15" s="224">
        <f t="shared" ref="F15:G15" si="4">+F4/$C$22</f>
        <v>2551421.1922352603</v>
      </c>
      <c r="G15" s="224">
        <f t="shared" si="4"/>
        <v>1932646.5015210779</v>
      </c>
      <c r="H15" s="224">
        <f>C15+D15+E15+F15+G15</f>
        <v>5159449.8044328559</v>
      </c>
      <c r="K15" s="217"/>
    </row>
    <row r="16" spans="2:14" x14ac:dyDescent="0.25">
      <c r="B16" s="1" t="s">
        <v>691</v>
      </c>
      <c r="C16" s="224">
        <f t="shared" si="2"/>
        <v>0</v>
      </c>
      <c r="D16" s="224">
        <f t="shared" ref="D16:E16" si="5">+D5/$C$22</f>
        <v>1994690.4865466142</v>
      </c>
      <c r="E16" s="224">
        <f t="shared" si="5"/>
        <v>1840349.3512672745</v>
      </c>
      <c r="F16" s="224">
        <f t="shared" ref="F16:G20" si="6">+F5/$C$22</f>
        <v>11465549.522530308</v>
      </c>
      <c r="G16" s="224">
        <f t="shared" si="6"/>
        <v>10328289.521809649</v>
      </c>
      <c r="H16" s="224">
        <f t="shared" ref="H16:H20" si="7">C16+D16+E16+F16+G16</f>
        <v>25628878.882153846</v>
      </c>
      <c r="K16" s="217"/>
    </row>
    <row r="17" spans="2:13" x14ac:dyDescent="0.25">
      <c r="B17" s="1" t="s">
        <v>692</v>
      </c>
      <c r="C17" s="224">
        <f t="shared" si="2"/>
        <v>0</v>
      </c>
      <c r="D17" s="224">
        <f t="shared" ref="D17:E17" si="8">+D6/$C$22</f>
        <v>0</v>
      </c>
      <c r="E17" s="224">
        <f t="shared" si="8"/>
        <v>785680.82203732606</v>
      </c>
      <c r="F17" s="233">
        <f t="shared" si="6"/>
        <v>0</v>
      </c>
      <c r="G17" s="224">
        <f t="shared" si="6"/>
        <v>4438995.1651646327</v>
      </c>
      <c r="H17" s="224">
        <f t="shared" si="7"/>
        <v>5224675.9872019589</v>
      </c>
      <c r="K17" s="217"/>
      <c r="M17" s="216"/>
    </row>
    <row r="18" spans="2:13" x14ac:dyDescent="0.25">
      <c r="B18" s="1" t="s">
        <v>693</v>
      </c>
      <c r="C18" s="224">
        <f t="shared" si="2"/>
        <v>0</v>
      </c>
      <c r="D18" s="224">
        <f t="shared" ref="D18:E18" si="9">+D7/$C$22</f>
        <v>1276155.4208604957</v>
      </c>
      <c r="E18" s="224">
        <f t="shared" si="9"/>
        <v>0</v>
      </c>
      <c r="F18" s="224">
        <f t="shared" si="6"/>
        <v>7167592.5624655942</v>
      </c>
      <c r="G18" s="233">
        <f t="shared" si="6"/>
        <v>0</v>
      </c>
      <c r="H18" s="224">
        <f t="shared" si="7"/>
        <v>8443747.9833260905</v>
      </c>
      <c r="J18" s="217"/>
      <c r="K18" s="217"/>
      <c r="L18" s="225"/>
    </row>
    <row r="19" spans="2:13" x14ac:dyDescent="0.25">
      <c r="B19" s="1" t="s">
        <v>694</v>
      </c>
      <c r="C19" s="224">
        <f t="shared" si="2"/>
        <v>0</v>
      </c>
      <c r="D19" s="224">
        <f t="shared" ref="D19:E19" si="10">+D8/$C$22</f>
        <v>0</v>
      </c>
      <c r="E19" s="224">
        <f t="shared" si="10"/>
        <v>361359.86944806605</v>
      </c>
      <c r="F19" s="233">
        <f t="shared" si="6"/>
        <v>0</v>
      </c>
      <c r="G19" s="224">
        <f t="shared" si="6"/>
        <v>2330074.2202955238</v>
      </c>
      <c r="H19" s="224">
        <f t="shared" si="7"/>
        <v>2691434.08974359</v>
      </c>
      <c r="J19" s="217"/>
      <c r="K19" s="217"/>
      <c r="L19" s="225"/>
      <c r="M19" s="221"/>
    </row>
    <row r="20" spans="2:13" x14ac:dyDescent="0.25">
      <c r="B20" s="1" t="s">
        <v>695</v>
      </c>
      <c r="C20" s="224">
        <f t="shared" si="2"/>
        <v>3149408.717948718</v>
      </c>
      <c r="D20" s="224">
        <f t="shared" ref="D20:E20" si="11">+D9/$C$22</f>
        <v>0</v>
      </c>
      <c r="E20" s="224">
        <f t="shared" si="11"/>
        <v>0</v>
      </c>
      <c r="F20" s="233">
        <f t="shared" si="6"/>
        <v>0</v>
      </c>
      <c r="G20" s="233">
        <f t="shared" si="6"/>
        <v>0</v>
      </c>
      <c r="H20" s="224">
        <f t="shared" si="7"/>
        <v>3149408.717948718</v>
      </c>
      <c r="J20" s="217"/>
      <c r="K20" s="217"/>
    </row>
    <row r="21" spans="2:13" x14ac:dyDescent="0.25">
      <c r="B21" s="226" t="s">
        <v>696</v>
      </c>
      <c r="C21" s="227">
        <f>SUM(C15:C20)</f>
        <v>3149408.717948718</v>
      </c>
      <c r="D21" s="227">
        <f t="shared" ref="D21:E21" si="12">SUM(D15:D20)</f>
        <v>3634171.9555021413</v>
      </c>
      <c r="E21" s="227">
        <f t="shared" si="12"/>
        <v>3299446.1053341529</v>
      </c>
      <c r="F21" s="227">
        <f t="shared" ref="F21:H21" si="13">SUM(F15:F20)</f>
        <v>21184563.277231161</v>
      </c>
      <c r="G21" s="227">
        <f t="shared" si="13"/>
        <v>19030005.408790883</v>
      </c>
      <c r="H21" s="227">
        <f t="shared" si="13"/>
        <v>50297595.464807063</v>
      </c>
      <c r="K21" s="217"/>
    </row>
    <row r="22" spans="2:13" x14ac:dyDescent="0.25">
      <c r="B22" s="231" t="s">
        <v>698</v>
      </c>
      <c r="C22" s="232">
        <v>3.9</v>
      </c>
      <c r="D22" s="929"/>
      <c r="E22" s="929"/>
    </row>
    <row r="23" spans="2:13" x14ac:dyDescent="0.25">
      <c r="K23" s="217"/>
    </row>
    <row r="24" spans="2:13" x14ac:dyDescent="0.25">
      <c r="F24" s="218"/>
    </row>
  </sheetData>
  <mergeCells count="10">
    <mergeCell ref="B1:H1"/>
    <mergeCell ref="B12:H12"/>
    <mergeCell ref="F2:G2"/>
    <mergeCell ref="C2:E2"/>
    <mergeCell ref="B2:B3"/>
    <mergeCell ref="B13:B14"/>
    <mergeCell ref="C13:E13"/>
    <mergeCell ref="F13:G13"/>
    <mergeCell ref="H2:H3"/>
    <mergeCell ref="H13:H14"/>
  </mergeCells>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9"/>
  <sheetViews>
    <sheetView showGridLines="0" tabSelected="1" view="pageBreakPreview" zoomScale="60" zoomScaleNormal="93" workbookViewId="0">
      <selection activeCell="P29" sqref="P29"/>
    </sheetView>
  </sheetViews>
  <sheetFormatPr baseColWidth="10" defaultRowHeight="15" x14ac:dyDescent="0.25"/>
  <cols>
    <col min="1" max="1" width="17.28515625" customWidth="1"/>
    <col min="2" max="3" width="16.5703125" customWidth="1"/>
    <col min="4" max="4" width="25.42578125" customWidth="1"/>
    <col min="5" max="5" width="16.5703125" customWidth="1"/>
    <col min="6" max="6" width="24.140625" customWidth="1"/>
    <col min="7" max="7" width="17.7109375" customWidth="1"/>
    <col min="8" max="8" width="31.85546875" customWidth="1"/>
    <col min="9" max="9" width="15.140625" bestFit="1" customWidth="1"/>
    <col min="10" max="10" width="20.42578125" customWidth="1"/>
    <col min="11" max="11" width="29.140625" customWidth="1"/>
    <col min="12" max="12" width="16.7109375" customWidth="1"/>
    <col min="13" max="13" width="16.140625" bestFit="1" customWidth="1"/>
    <col min="15" max="15" width="15" bestFit="1" customWidth="1"/>
    <col min="16" max="16" width="13.28515625" customWidth="1"/>
  </cols>
  <sheetData>
    <row r="1" spans="2:15" ht="31.5" customHeight="1" x14ac:dyDescent="0.25">
      <c r="B1" s="947" t="s">
        <v>699</v>
      </c>
      <c r="C1" s="947"/>
      <c r="D1" s="947"/>
      <c r="E1" s="947"/>
      <c r="F1" s="947"/>
      <c r="G1" s="947"/>
      <c r="H1" s="947"/>
      <c r="I1" s="947"/>
      <c r="J1" s="947"/>
      <c r="K1" s="947"/>
    </row>
    <row r="2" spans="2:15" ht="31.5" customHeight="1" thickBot="1" x14ac:dyDescent="0.3">
      <c r="B2" s="269"/>
      <c r="C2" s="269"/>
      <c r="D2" s="269"/>
      <c r="E2" s="269"/>
      <c r="F2" s="269"/>
      <c r="G2" s="228"/>
      <c r="H2" s="228"/>
      <c r="I2" s="228"/>
      <c r="J2" s="228"/>
      <c r="K2" s="228"/>
    </row>
    <row r="3" spans="2:15" ht="31.5" customHeight="1" thickBot="1" x14ac:dyDescent="0.3">
      <c r="B3" s="269"/>
      <c r="C3" s="269"/>
      <c r="D3" s="961" t="s">
        <v>713</v>
      </c>
      <c r="E3" s="962"/>
      <c r="F3" s="966"/>
      <c r="G3" s="961" t="s">
        <v>718</v>
      </c>
      <c r="H3" s="962"/>
      <c r="I3" s="962"/>
      <c r="J3" s="962"/>
      <c r="K3" s="966"/>
      <c r="L3" s="961" t="s">
        <v>719</v>
      </c>
      <c r="M3" s="962"/>
    </row>
    <row r="4" spans="2:15" ht="30.75" thickBot="1" x14ac:dyDescent="0.3">
      <c r="B4" s="256" t="s">
        <v>688</v>
      </c>
      <c r="C4" s="257" t="s">
        <v>700</v>
      </c>
      <c r="D4" s="256" t="s">
        <v>713</v>
      </c>
      <c r="E4" s="258" t="s">
        <v>26</v>
      </c>
      <c r="F4" s="259" t="s">
        <v>714</v>
      </c>
      <c r="G4" s="256" t="s">
        <v>689</v>
      </c>
      <c r="H4" s="260" t="s">
        <v>27</v>
      </c>
      <c r="I4" s="260" t="s">
        <v>28</v>
      </c>
      <c r="J4" s="258" t="s">
        <v>715</v>
      </c>
      <c r="K4" s="257" t="s">
        <v>29</v>
      </c>
      <c r="L4" s="261" t="s">
        <v>716</v>
      </c>
      <c r="M4" s="259" t="s">
        <v>717</v>
      </c>
    </row>
    <row r="5" spans="2:15" ht="18.75" customHeight="1" x14ac:dyDescent="0.25">
      <c r="B5" s="249" t="s">
        <v>690</v>
      </c>
      <c r="C5" s="250" t="s">
        <v>702</v>
      </c>
      <c r="D5" s="251">
        <v>41579723</v>
      </c>
      <c r="E5" s="252">
        <v>3841594</v>
      </c>
      <c r="F5" s="253">
        <v>37738129</v>
      </c>
      <c r="G5" s="251">
        <f>'Consolidado POA 2022 MOD'!CD5</f>
        <v>2633990.231638418</v>
      </c>
      <c r="H5" s="254">
        <f>'Consolidado POA 2022 MOD'!CE5</f>
        <v>9950542.6497175153</v>
      </c>
      <c r="I5" s="254">
        <f>'Consolidado POA 2022 MOD'!CF5</f>
        <v>7537321.3559322041</v>
      </c>
      <c r="J5" s="252">
        <f>H5+I5</f>
        <v>17487864.005649719</v>
      </c>
      <c r="K5" s="255">
        <f>G5+J5</f>
        <v>20121854.237288136</v>
      </c>
      <c r="L5" s="262">
        <f>IF(E5=0,"PIM=0",G5/E5)</f>
        <v>0.68565033984289281</v>
      </c>
      <c r="M5" s="263">
        <f>J5/F5</f>
        <v>0.46340039819275936</v>
      </c>
      <c r="N5" s="216"/>
      <c r="O5" s="217"/>
    </row>
    <row r="6" spans="2:15" ht="18.75" customHeight="1" x14ac:dyDescent="0.25">
      <c r="B6" s="963" t="s">
        <v>691</v>
      </c>
      <c r="C6" s="234" t="s">
        <v>707</v>
      </c>
      <c r="D6" s="236">
        <v>13048579</v>
      </c>
      <c r="E6" s="214">
        <v>0</v>
      </c>
      <c r="F6" s="237">
        <v>13048579</v>
      </c>
      <c r="G6" s="236">
        <f>'Consolidado POA 2022 MOD'!CD208+'Consolidado POA 2022 MOD'!CD100</f>
        <v>3400916.0483178454</v>
      </c>
      <c r="H6" s="241">
        <f>'Consolidado POA 2022 MOD'!CE208+'Consolidado POA 2022 MOD'!CE100</f>
        <v>8517534.9958253242</v>
      </c>
      <c r="I6" s="241">
        <f>'Consolidado POA 2022 MOD'!CF208+'Consolidado POA 2022 MOD'!CF100</f>
        <v>10479600.345762711</v>
      </c>
      <c r="J6" s="214">
        <f t="shared" ref="J6:J16" si="0">H6+I6</f>
        <v>18997135.341588035</v>
      </c>
      <c r="K6" s="245">
        <f t="shared" ref="K6:K15" si="1">G6+J6</f>
        <v>22398051.389905881</v>
      </c>
      <c r="L6" s="265" t="str">
        <f t="shared" ref="L6:L16" si="2">IF(E6=0,"PIM=0",G6/E6)</f>
        <v>PIM=0</v>
      </c>
      <c r="M6" s="266">
        <f t="shared" ref="M6:M15" si="3">J6/F6</f>
        <v>1.4558777121698872</v>
      </c>
      <c r="O6" s="217"/>
    </row>
    <row r="7" spans="2:15" ht="18.75" customHeight="1" x14ac:dyDescent="0.25">
      <c r="B7" s="965"/>
      <c r="C7" s="234" t="s">
        <v>708</v>
      </c>
      <c r="D7" s="236">
        <v>30785417</v>
      </c>
      <c r="E7" s="214">
        <v>0</v>
      </c>
      <c r="F7" s="237">
        <v>30785417</v>
      </c>
      <c r="G7" s="236">
        <f>'Consolidado POA 2022 MOD'!CD119+'Consolidado POA 2022 MOD'!CD222</f>
        <v>3584103.2862149142</v>
      </c>
      <c r="H7" s="241">
        <f>'Consolidado POA 2022 MOD'!CE119+'Consolidado POA 2022 MOD'!CE222</f>
        <v>15081682.386357967</v>
      </c>
      <c r="I7" s="241">
        <f>'Consolidado POA 2022 MOD'!CF119+'Consolidado POA 2022 MOD'!CF222</f>
        <v>5124206.4576271195</v>
      </c>
      <c r="J7" s="214">
        <f t="shared" si="0"/>
        <v>20205888.843985088</v>
      </c>
      <c r="K7" s="245">
        <f t="shared" si="1"/>
        <v>23789992.130200002</v>
      </c>
      <c r="L7" s="265" t="str">
        <f t="shared" si="2"/>
        <v>PIM=0</v>
      </c>
      <c r="M7" s="248">
        <f t="shared" si="3"/>
        <v>0.65634611491489914</v>
      </c>
      <c r="O7" s="217"/>
    </row>
    <row r="8" spans="2:15" ht="18.75" customHeight="1" x14ac:dyDescent="0.25">
      <c r="B8" s="965"/>
      <c r="C8" s="234" t="s">
        <v>709</v>
      </c>
      <c r="D8" s="236">
        <v>22054548</v>
      </c>
      <c r="E8" s="214">
        <v>1481129</v>
      </c>
      <c r="F8" s="237">
        <v>20573419</v>
      </c>
      <c r="G8" s="236">
        <f>'Consolidado POA 2022 MOD'!CD138+'Consolidado POA 2022 MOD'!CD236</f>
        <v>2457944.7967016939</v>
      </c>
      <c r="H8" s="241">
        <f>'Consolidado POA 2022 MOD'!CE138+'Consolidado POA 2022 MOD'!CE236</f>
        <v>2151558.8644067794</v>
      </c>
      <c r="I8" s="241">
        <f>'Consolidado POA 2022 MOD'!CF138+'Consolidado POA 2022 MOD'!CF236</f>
        <v>11781383.197091524</v>
      </c>
      <c r="J8" s="214">
        <f t="shared" si="0"/>
        <v>13932942.061498303</v>
      </c>
      <c r="K8" s="245">
        <f t="shared" si="1"/>
        <v>16390886.858199997</v>
      </c>
      <c r="L8" s="265">
        <f t="shared" si="2"/>
        <v>1.6595075761136902</v>
      </c>
      <c r="M8" s="248">
        <f t="shared" si="3"/>
        <v>0.67723026792475782</v>
      </c>
      <c r="O8" s="217"/>
    </row>
    <row r="9" spans="2:15" ht="18.75" customHeight="1" x14ac:dyDescent="0.25">
      <c r="B9" s="965"/>
      <c r="C9" s="234" t="s">
        <v>710</v>
      </c>
      <c r="D9" s="236">
        <v>20019900</v>
      </c>
      <c r="E9" s="214">
        <v>0</v>
      </c>
      <c r="F9" s="237">
        <v>20019900</v>
      </c>
      <c r="G9" s="236">
        <f>'Consolidado POA 2022 MOD'!CD157+'Consolidado POA 2022 MOD'!CD250</f>
        <v>1691032.517082185</v>
      </c>
      <c r="H9" s="241">
        <f>'Consolidado POA 2022 MOD'!CE157+'Consolidado POA 2022 MOD'!CE250</f>
        <v>8393422.2161694597</v>
      </c>
      <c r="I9" s="241">
        <f>'Consolidado POA 2022 MOD'!CF157+'Consolidado POA 2022 MOD'!CF250</f>
        <v>1711361.9152542371</v>
      </c>
      <c r="J9" s="214">
        <f t="shared" si="0"/>
        <v>10104784.131423697</v>
      </c>
      <c r="K9" s="245">
        <f t="shared" si="1"/>
        <v>11795816.648505881</v>
      </c>
      <c r="L9" s="265" t="str">
        <f t="shared" si="2"/>
        <v>PIM=0</v>
      </c>
      <c r="M9" s="248">
        <f t="shared" si="3"/>
        <v>0.50473699326288823</v>
      </c>
      <c r="O9" s="217"/>
    </row>
    <row r="10" spans="2:15" ht="18.75" customHeight="1" x14ac:dyDescent="0.25">
      <c r="B10" s="965"/>
      <c r="C10" s="234" t="s">
        <v>711</v>
      </c>
      <c r="D10" s="236">
        <v>19093557</v>
      </c>
      <c r="E10" s="214">
        <v>0</v>
      </c>
      <c r="F10" s="237">
        <v>19093557</v>
      </c>
      <c r="G10" s="236">
        <f>'Consolidado POA 2022 MOD'!CD176+'Consolidado POA 2022 MOD'!CD264</f>
        <v>1934315.4370253233</v>
      </c>
      <c r="H10" s="241">
        <f>'Consolidado POA 2022 MOD'!CE176+'Consolidado POA 2022 MOD'!CE264</f>
        <v>2110212.076769691</v>
      </c>
      <c r="I10" s="241">
        <f>'Consolidado POA 2022 MOD'!CF176+'Consolidado POA 2022 MOD'!CF264</f>
        <v>8764384.7955932207</v>
      </c>
      <c r="J10" s="214">
        <f t="shared" si="0"/>
        <v>10874596.872362912</v>
      </c>
      <c r="K10" s="245">
        <f t="shared" si="1"/>
        <v>12808912.309388235</v>
      </c>
      <c r="L10" s="265" t="str">
        <f t="shared" si="2"/>
        <v>PIM=0</v>
      </c>
      <c r="M10" s="248">
        <f t="shared" si="3"/>
        <v>0.56954274535451466</v>
      </c>
      <c r="O10" s="217"/>
    </row>
    <row r="11" spans="2:15" ht="18.75" customHeight="1" x14ac:dyDescent="0.25">
      <c r="B11" s="964"/>
      <c r="C11" s="234" t="s">
        <v>712</v>
      </c>
      <c r="D11" s="236">
        <v>20881704</v>
      </c>
      <c r="E11" s="214">
        <v>0</v>
      </c>
      <c r="F11" s="237">
        <v>20881704</v>
      </c>
      <c r="G11" s="236">
        <f>'Consolidado POA 2022 MOD'!CD194+'Consolidado POA 2022 MOD'!CD81</f>
        <v>1888343.2821322028</v>
      </c>
      <c r="H11" s="241">
        <f>'Consolidado POA 2022 MOD'!CE194+'Consolidado POA 2022 MOD'!CE81</f>
        <v>8461232.5983389821</v>
      </c>
      <c r="I11" s="241">
        <f>'Consolidado POA 2022 MOD'!CF194+'Consolidado POA 2022 MOD'!CF81</f>
        <v>2419392.4237288134</v>
      </c>
      <c r="J11" s="214">
        <f t="shared" si="0"/>
        <v>10880625.022067796</v>
      </c>
      <c r="K11" s="245">
        <f t="shared" si="1"/>
        <v>12768968.304199999</v>
      </c>
      <c r="L11" s="265" t="str">
        <f t="shared" si="2"/>
        <v>PIM=0</v>
      </c>
      <c r="M11" s="248">
        <f t="shared" si="3"/>
        <v>0.52106020763764282</v>
      </c>
      <c r="O11" s="217"/>
    </row>
    <row r="12" spans="2:15" ht="18.75" customHeight="1" x14ac:dyDescent="0.25">
      <c r="B12" s="213" t="s">
        <v>692</v>
      </c>
      <c r="C12" s="234" t="s">
        <v>705</v>
      </c>
      <c r="D12" s="236">
        <v>119080336</v>
      </c>
      <c r="E12" s="214">
        <v>2187210</v>
      </c>
      <c r="F12" s="237">
        <v>116893126</v>
      </c>
      <c r="G12" s="236">
        <f>'Consolidado POA 2022 MOD'!CD278</f>
        <v>3064155.2059455714</v>
      </c>
      <c r="H12" s="242">
        <f>+'[1]Consolidado Total Soles '!CF164</f>
        <v>0</v>
      </c>
      <c r="I12" s="241">
        <f>'Consolidado POA 2022 MOD'!CF278</f>
        <v>17312081.144142069</v>
      </c>
      <c r="J12" s="214">
        <f t="shared" si="0"/>
        <v>17312081.144142069</v>
      </c>
      <c r="K12" s="245">
        <f t="shared" si="1"/>
        <v>20376236.350087639</v>
      </c>
      <c r="L12" s="265">
        <f t="shared" si="2"/>
        <v>1.4009423905091745</v>
      </c>
      <c r="M12" s="248">
        <f t="shared" si="3"/>
        <v>0.14810178952817182</v>
      </c>
      <c r="O12" s="217"/>
    </row>
    <row r="13" spans="2:15" ht="18.75" customHeight="1" x14ac:dyDescent="0.25">
      <c r="B13" s="213" t="s">
        <v>693</v>
      </c>
      <c r="C13" s="234" t="s">
        <v>706</v>
      </c>
      <c r="D13" s="236">
        <v>140481828</v>
      </c>
      <c r="E13" s="214">
        <v>4763421</v>
      </c>
      <c r="F13" s="237">
        <v>135718407</v>
      </c>
      <c r="G13" s="236">
        <f>'Consolidado POA 2022 MOD'!CD397</f>
        <v>4977006.1413559327</v>
      </c>
      <c r="H13" s="241">
        <f>'Consolidado POA 2022 MOD'!CE397</f>
        <v>27953610.993615817</v>
      </c>
      <c r="I13" s="242">
        <f>+'[1]Consolidado Total Soles '!CG246</f>
        <v>0</v>
      </c>
      <c r="J13" s="214">
        <f t="shared" si="0"/>
        <v>27953610.993615817</v>
      </c>
      <c r="K13" s="245">
        <f t="shared" si="1"/>
        <v>32930617.134971749</v>
      </c>
      <c r="L13" s="265">
        <f t="shared" si="2"/>
        <v>1.0448386026252841</v>
      </c>
      <c r="M13" s="248">
        <f t="shared" si="3"/>
        <v>0.20596772104476452</v>
      </c>
      <c r="O13" s="217"/>
    </row>
    <row r="14" spans="2:15" ht="18.75" customHeight="1" x14ac:dyDescent="0.25">
      <c r="B14" s="963" t="s">
        <v>694</v>
      </c>
      <c r="C14" s="234" t="s">
        <v>703</v>
      </c>
      <c r="D14" s="236">
        <v>25448084</v>
      </c>
      <c r="E14" s="214">
        <v>1708138</v>
      </c>
      <c r="F14" s="237">
        <v>23739946</v>
      </c>
      <c r="G14" s="236">
        <f>'Consolidado POA 2022 MOD'!CD447</f>
        <v>1279894.3594915255</v>
      </c>
      <c r="H14" s="242">
        <f>'Consolidado POA 2022 MOD'!CE447</f>
        <v>0</v>
      </c>
      <c r="I14" s="241">
        <f>'Consolidado POA 2022 MOD'!CF447</f>
        <v>8368349.8405084759</v>
      </c>
      <c r="J14" s="214">
        <f t="shared" si="0"/>
        <v>8368349.8405084759</v>
      </c>
      <c r="K14" s="245">
        <f t="shared" si="1"/>
        <v>9648244.2000000011</v>
      </c>
      <c r="L14" s="247">
        <f t="shared" si="2"/>
        <v>0.74929212949511426</v>
      </c>
      <c r="M14" s="248">
        <f t="shared" si="3"/>
        <v>0.35250079509483617</v>
      </c>
      <c r="O14" s="217"/>
    </row>
    <row r="15" spans="2:15" ht="18.75" customHeight="1" x14ac:dyDescent="0.25">
      <c r="B15" s="964"/>
      <c r="C15" s="234" t="s">
        <v>704</v>
      </c>
      <c r="D15" s="236">
        <v>12573642</v>
      </c>
      <c r="E15" s="214">
        <v>129409</v>
      </c>
      <c r="F15" s="237">
        <v>12444233</v>
      </c>
      <c r="G15" s="236">
        <f>'Consolidado POA 2022 MOD'!CD547</f>
        <v>129409.1313559321</v>
      </c>
      <c r="H15" s="242">
        <f>'Consolidado POA 2022 MOD'!CE547</f>
        <v>0</v>
      </c>
      <c r="I15" s="241">
        <f>'Consolidado POA 2022 MOD'!CF547</f>
        <v>718939.6186440672</v>
      </c>
      <c r="J15" s="214">
        <f t="shared" si="0"/>
        <v>718939.6186440672</v>
      </c>
      <c r="K15" s="245">
        <f t="shared" si="1"/>
        <v>848348.7499999993</v>
      </c>
      <c r="L15" s="247">
        <f t="shared" si="2"/>
        <v>1.0000010150447967</v>
      </c>
      <c r="M15" s="248">
        <f t="shared" si="3"/>
        <v>5.7772915264771012E-2</v>
      </c>
      <c r="O15" s="217"/>
    </row>
    <row r="16" spans="2:15" ht="18.75" customHeight="1" thickBot="1" x14ac:dyDescent="0.3">
      <c r="B16" s="213" t="s">
        <v>695</v>
      </c>
      <c r="C16" s="234" t="s">
        <v>701</v>
      </c>
      <c r="D16" s="236">
        <v>12282694</v>
      </c>
      <c r="E16" s="214">
        <v>12282694</v>
      </c>
      <c r="F16" s="237">
        <v>0</v>
      </c>
      <c r="G16" s="236">
        <v>12282694</v>
      </c>
      <c r="H16" s="242"/>
      <c r="I16" s="242"/>
      <c r="J16" s="214">
        <f t="shared" si="0"/>
        <v>0</v>
      </c>
      <c r="K16" s="245">
        <f t="shared" ref="K16" si="4">G16+H16+I16</f>
        <v>12282694</v>
      </c>
      <c r="L16" s="270">
        <f t="shared" si="2"/>
        <v>1</v>
      </c>
      <c r="M16" s="264"/>
      <c r="O16" s="217"/>
    </row>
    <row r="17" spans="2:15" ht="15.75" thickBot="1" x14ac:dyDescent="0.3">
      <c r="B17" s="219" t="s">
        <v>696</v>
      </c>
      <c r="C17" s="235"/>
      <c r="D17" s="238">
        <f>+SUM(D5:D16)</f>
        <v>477330012</v>
      </c>
      <c r="E17" s="239">
        <f>+SUM(E5:E16)</f>
        <v>26393595</v>
      </c>
      <c r="F17" s="240">
        <f>SUM(F5:F16)</f>
        <v>450936417</v>
      </c>
      <c r="G17" s="238">
        <f>+SUM(G5:G16)</f>
        <v>39323804.437261544</v>
      </c>
      <c r="H17" s="243">
        <f>+SUM(H5:H16)</f>
        <v>82619796.781201541</v>
      </c>
      <c r="I17" s="243">
        <f>+SUM(I5:I16)</f>
        <v>74217021.094284445</v>
      </c>
      <c r="J17" s="244">
        <f>+SUM(J5:J16)</f>
        <v>156836817.87548596</v>
      </c>
      <c r="K17" s="246">
        <f>+SUM(K5:K16)</f>
        <v>196160622.31274748</v>
      </c>
      <c r="L17" s="267">
        <f>(G17-G16)/(E17-E16)</f>
        <v>1.9163276985120612</v>
      </c>
      <c r="M17" s="268">
        <f>J17/F17</f>
        <v>0.34780251042684351</v>
      </c>
      <c r="O17" s="217"/>
    </row>
    <row r="18" spans="2:15" x14ac:dyDescent="0.25">
      <c r="B18" s="230"/>
      <c r="C18" s="230"/>
      <c r="D18" s="230"/>
      <c r="E18" s="230"/>
      <c r="F18" s="230"/>
    </row>
    <row r="19" spans="2:15" x14ac:dyDescent="0.25">
      <c r="H19" s="218"/>
    </row>
  </sheetData>
  <mergeCells count="6">
    <mergeCell ref="L3:M3"/>
    <mergeCell ref="B1:K1"/>
    <mergeCell ref="B14:B15"/>
    <mergeCell ref="B6:B11"/>
    <mergeCell ref="D3:F3"/>
    <mergeCell ref="G3:K3"/>
  </mergeCells>
  <pageMargins left="0.7" right="0.7" top="0.75" bottom="0.75" header="0.3" footer="0.3"/>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R19"/>
  <sheetViews>
    <sheetView showGridLines="0" view="pageBreakPreview" zoomScale="60" zoomScaleNormal="70" workbookViewId="0">
      <selection activeCell="F40" sqref="F40"/>
    </sheetView>
  </sheetViews>
  <sheetFormatPr baseColWidth="10" defaultRowHeight="15" x14ac:dyDescent="0.25"/>
  <cols>
    <col min="1" max="1" width="15.85546875" customWidth="1"/>
    <col min="2" max="6" width="16.5703125" customWidth="1"/>
    <col min="7" max="10" width="17.7109375" customWidth="1"/>
    <col min="11" max="12" width="15.140625" bestFit="1" customWidth="1"/>
    <col min="13" max="13" width="15.140625" customWidth="1"/>
    <col min="14" max="14" width="15.140625" bestFit="1" customWidth="1"/>
    <col min="15" max="16" width="16.7109375" customWidth="1"/>
    <col min="18" max="18" width="12.28515625" customWidth="1"/>
    <col min="19" max="19" width="13.28515625" customWidth="1"/>
  </cols>
  <sheetData>
    <row r="1" spans="2:18" ht="31.5" customHeight="1" x14ac:dyDescent="0.25">
      <c r="B1" s="947" t="s">
        <v>699</v>
      </c>
      <c r="C1" s="947"/>
      <c r="D1" s="947"/>
      <c r="E1" s="947"/>
      <c r="F1" s="947"/>
      <c r="G1" s="947"/>
      <c r="H1" s="947"/>
      <c r="I1" s="947"/>
      <c r="J1" s="947"/>
      <c r="K1" s="947"/>
      <c r="L1" s="947"/>
      <c r="M1" s="947"/>
      <c r="N1" s="947"/>
    </row>
    <row r="2" spans="2:18" ht="31.5" customHeight="1" thickBot="1" x14ac:dyDescent="0.3">
      <c r="B2" s="844"/>
      <c r="C2" s="844"/>
      <c r="D2" s="844"/>
      <c r="E2" s="844"/>
      <c r="F2" s="844"/>
      <c r="G2" s="845"/>
      <c r="H2" s="845"/>
      <c r="I2" s="845"/>
      <c r="J2" s="845"/>
      <c r="K2" s="845"/>
      <c r="L2" s="845"/>
      <c r="M2" s="845"/>
      <c r="N2" s="845"/>
    </row>
    <row r="3" spans="2:18" ht="31.5" customHeight="1" thickBot="1" x14ac:dyDescent="0.3">
      <c r="B3" s="844"/>
      <c r="C3" s="844"/>
      <c r="D3" s="961" t="s">
        <v>713</v>
      </c>
      <c r="E3" s="962"/>
      <c r="F3" s="966"/>
      <c r="G3" s="961" t="s">
        <v>718</v>
      </c>
      <c r="H3" s="962"/>
      <c r="I3" s="962"/>
      <c r="J3" s="962"/>
      <c r="K3" s="962"/>
      <c r="L3" s="962"/>
      <c r="M3" s="962"/>
      <c r="N3" s="966"/>
      <c r="O3" s="961" t="s">
        <v>719</v>
      </c>
      <c r="P3" s="962"/>
      <c r="Q3" s="961" t="s">
        <v>789</v>
      </c>
      <c r="R3" s="966"/>
    </row>
    <row r="4" spans="2:18" ht="30.75" thickBot="1" x14ac:dyDescent="0.3">
      <c r="B4" s="256" t="s">
        <v>688</v>
      </c>
      <c r="C4" s="257" t="s">
        <v>700</v>
      </c>
      <c r="D4" s="256" t="s">
        <v>713</v>
      </c>
      <c r="E4" s="258" t="s">
        <v>26</v>
      </c>
      <c r="F4" s="259" t="s">
        <v>714</v>
      </c>
      <c r="G4" s="903" t="s">
        <v>689</v>
      </c>
      <c r="H4" s="902" t="s">
        <v>780</v>
      </c>
      <c r="I4" s="902" t="s">
        <v>781</v>
      </c>
      <c r="J4" s="904" t="s">
        <v>782</v>
      </c>
      <c r="K4" s="910" t="s">
        <v>27</v>
      </c>
      <c r="L4" s="260" t="s">
        <v>28</v>
      </c>
      <c r="M4" s="259" t="s">
        <v>783</v>
      </c>
      <c r="N4" s="906" t="s">
        <v>29</v>
      </c>
      <c r="O4" s="261" t="s">
        <v>716</v>
      </c>
      <c r="P4" s="259" t="s">
        <v>717</v>
      </c>
      <c r="Q4" s="261" t="s">
        <v>27</v>
      </c>
      <c r="R4" s="259" t="s">
        <v>28</v>
      </c>
    </row>
    <row r="5" spans="2:18" ht="18.75" customHeight="1" x14ac:dyDescent="0.25">
      <c r="B5" s="846" t="s">
        <v>690</v>
      </c>
      <c r="C5" s="250" t="s">
        <v>702</v>
      </c>
      <c r="D5" s="251">
        <v>41579723</v>
      </c>
      <c r="E5" s="252">
        <v>3841594</v>
      </c>
      <c r="F5" s="253">
        <v>37738129</v>
      </c>
      <c r="G5" s="899">
        <f>'Consolidado POA 2022 MOD'!CN5</f>
        <v>0</v>
      </c>
      <c r="H5" s="900">
        <f>'Consolidado POA 2022 MOD'!CO5</f>
        <v>1416971.5875706212</v>
      </c>
      <c r="I5" s="900">
        <f>'Consolidado POA 2022 MOD'!CP5</f>
        <v>1217018.6440677964</v>
      </c>
      <c r="J5" s="905">
        <f>G5+H5+I5</f>
        <v>2633990.2316384176</v>
      </c>
      <c r="K5" s="911">
        <f>'Consolidado POA 2022 MOD'!CE5</f>
        <v>9950542.6497175153</v>
      </c>
      <c r="L5" s="254">
        <f>'Consolidado POA 2022 MOD'!CF5</f>
        <v>7537321.3559322041</v>
      </c>
      <c r="M5" s="253">
        <f>K5+L5</f>
        <v>17487864.005649719</v>
      </c>
      <c r="N5" s="907">
        <f>J5+M5</f>
        <v>20121854.237288136</v>
      </c>
      <c r="O5" s="262">
        <f>IF(E5=0,"PIM=0",G5/E5)</f>
        <v>0</v>
      </c>
      <c r="P5" s="263">
        <f>M5/F5</f>
        <v>0.46340039819275936</v>
      </c>
      <c r="Q5" s="920">
        <f>H5/(H5+K5)</f>
        <v>0.12465096220619801</v>
      </c>
      <c r="R5" s="921">
        <f>I5/(I5+L5)</f>
        <v>0.13901889166605322</v>
      </c>
    </row>
    <row r="6" spans="2:18" ht="18.75" customHeight="1" x14ac:dyDescent="0.25">
      <c r="B6" s="963" t="s">
        <v>691</v>
      </c>
      <c r="C6" s="234" t="s">
        <v>707</v>
      </c>
      <c r="D6" s="236">
        <v>13048579</v>
      </c>
      <c r="E6" s="214">
        <v>0</v>
      </c>
      <c r="F6" s="237">
        <v>13048579</v>
      </c>
      <c r="G6" s="854">
        <f>'Consolidado POA 2022 MOD'!CN100+'Consolidado POA 2022 MOD'!CN208</f>
        <v>0</v>
      </c>
      <c r="H6" s="901">
        <f>'Consolidado POA 2022 MOD'!CO100+'Consolidado POA 2022 MOD'!CO208</f>
        <v>1514587.9860805578</v>
      </c>
      <c r="I6" s="901">
        <f>'Consolidado POA 2022 MOD'!CP100+'Consolidado POA 2022 MOD'!CP208</f>
        <v>1886328.0622372874</v>
      </c>
      <c r="J6" s="905">
        <f t="shared" ref="J6:J16" si="0">G6+H6+I6</f>
        <v>3400916.048317845</v>
      </c>
      <c r="K6" s="912">
        <f>'Consolidado POA 2022 MOD'!CE208+'Consolidado POA 2022 MOD'!CE100</f>
        <v>8517534.9958253242</v>
      </c>
      <c r="L6" s="241">
        <f>'Consolidado POA 2022 MOD'!CF208+'Consolidado POA 2022 MOD'!CF100</f>
        <v>10479600.345762711</v>
      </c>
      <c r="M6" s="237">
        <f t="shared" ref="M6:M16" si="1">K6+L6</f>
        <v>18997135.341588035</v>
      </c>
      <c r="N6" s="907">
        <f t="shared" ref="N6:N16" si="2">J6+M6</f>
        <v>22398051.389905881</v>
      </c>
      <c r="O6" s="265" t="str">
        <f t="shared" ref="O6:O16" si="3">IF(E6=0,"PIM=0",G6/E6)</f>
        <v>PIM=0</v>
      </c>
      <c r="P6" s="266">
        <f t="shared" ref="P6:P15" si="4">M6/F6</f>
        <v>1.4558777121698872</v>
      </c>
      <c r="Q6" s="922">
        <f t="shared" ref="Q6:Q13" si="5">H6/(H6+K6)</f>
        <v>0.1509738256610586</v>
      </c>
      <c r="R6" s="923">
        <f t="shared" ref="R6:R15" si="6">I6/(I6+L6)</f>
        <v>0.15254237288135589</v>
      </c>
    </row>
    <row r="7" spans="2:18" ht="18.75" customHeight="1" x14ac:dyDescent="0.25">
      <c r="B7" s="965"/>
      <c r="C7" s="234" t="s">
        <v>708</v>
      </c>
      <c r="D7" s="236">
        <v>30785417</v>
      </c>
      <c r="E7" s="214">
        <v>0</v>
      </c>
      <c r="F7" s="237">
        <v>30785417</v>
      </c>
      <c r="G7" s="854">
        <f>'Consolidado POA 2022 MOD'!CN119+'Consolidado POA 2022 MOD'!CN222</f>
        <v>0</v>
      </c>
      <c r="H7" s="901">
        <f>'Consolidado POA 2022 MOD'!CO119+'Consolidado POA 2022 MOD'!CO222</f>
        <v>2661746.1238420326</v>
      </c>
      <c r="I7" s="901">
        <f>'Consolidado POA 2022 MOD'!CP119+'Consolidado POA 2022 MOD'!CP222</f>
        <v>922357.16237288096</v>
      </c>
      <c r="J7" s="905">
        <f t="shared" si="0"/>
        <v>3584103.2862149137</v>
      </c>
      <c r="K7" s="912">
        <f>'Consolidado POA 2022 MOD'!CE119+'Consolidado POA 2022 MOD'!CE222</f>
        <v>15081682.386357967</v>
      </c>
      <c r="L7" s="241">
        <f>'Consolidado POA 2022 MOD'!CF119+'Consolidado POA 2022 MOD'!CF222</f>
        <v>5124206.4576271195</v>
      </c>
      <c r="M7" s="237">
        <f t="shared" si="1"/>
        <v>20205888.843985088</v>
      </c>
      <c r="N7" s="907">
        <f t="shared" si="2"/>
        <v>23789992.130200002</v>
      </c>
      <c r="O7" s="265" t="str">
        <f t="shared" si="3"/>
        <v>PIM=0</v>
      </c>
      <c r="P7" s="248">
        <f t="shared" si="4"/>
        <v>0.65634611491489914</v>
      </c>
      <c r="Q7" s="922">
        <f t="shared" si="5"/>
        <v>0.15001306665799674</v>
      </c>
      <c r="R7" s="923">
        <f t="shared" si="6"/>
        <v>0.15254237288135586</v>
      </c>
    </row>
    <row r="8" spans="2:18" ht="18.75" customHeight="1" x14ac:dyDescent="0.25">
      <c r="B8" s="965"/>
      <c r="C8" s="234" t="s">
        <v>709</v>
      </c>
      <c r="D8" s="236">
        <v>22054548</v>
      </c>
      <c r="E8" s="214">
        <v>1481129</v>
      </c>
      <c r="F8" s="237">
        <v>20573419</v>
      </c>
      <c r="G8" s="854">
        <f>'Consolidado POA 2022 MOD'!CN138+'Consolidado POA 2022 MOD'!CN236</f>
        <v>0</v>
      </c>
      <c r="H8" s="901">
        <f>'Consolidado POA 2022 MOD'!CO138+'Consolidado POA 2022 MOD'!CO236</f>
        <v>387280.59559322009</v>
      </c>
      <c r="I8" s="901">
        <f>'Consolidado POA 2022 MOD'!CP138+'Consolidado POA 2022 MOD'!CP236</f>
        <v>2070664.2011084738</v>
      </c>
      <c r="J8" s="905">
        <f t="shared" si="0"/>
        <v>2457944.7967016939</v>
      </c>
      <c r="K8" s="912">
        <f>'Consolidado POA 2022 MOD'!CE138+'Consolidado POA 2022 MOD'!CE236</f>
        <v>2151558.8644067794</v>
      </c>
      <c r="L8" s="241">
        <f>'Consolidado POA 2022 MOD'!CF138+'Consolidado POA 2022 MOD'!CF236</f>
        <v>11781383.197091524</v>
      </c>
      <c r="M8" s="237">
        <f t="shared" si="1"/>
        <v>13932942.061498303</v>
      </c>
      <c r="N8" s="907">
        <f t="shared" si="2"/>
        <v>16390886.858199997</v>
      </c>
      <c r="O8" s="265">
        <f t="shared" si="3"/>
        <v>0</v>
      </c>
      <c r="P8" s="248">
        <f t="shared" si="4"/>
        <v>0.67723026792475782</v>
      </c>
      <c r="Q8" s="922">
        <f t="shared" si="5"/>
        <v>0.15254237288135586</v>
      </c>
      <c r="R8" s="923">
        <f t="shared" si="6"/>
        <v>0.1494843427533713</v>
      </c>
    </row>
    <row r="9" spans="2:18" ht="18.75" customHeight="1" x14ac:dyDescent="0.25">
      <c r="B9" s="965"/>
      <c r="C9" s="234" t="s">
        <v>710</v>
      </c>
      <c r="D9" s="236">
        <v>20019900</v>
      </c>
      <c r="E9" s="214">
        <v>0</v>
      </c>
      <c r="F9" s="237">
        <v>20019900</v>
      </c>
      <c r="G9" s="854">
        <f>'Consolidado POA 2022 MOD'!CN157+'Consolidado POA 2022 MOD'!CN250</f>
        <v>0</v>
      </c>
      <c r="H9" s="901">
        <f>'Consolidado POA 2022 MOD'!CO157+'Consolidado POA 2022 MOD'!CO250</f>
        <v>1382987.3723364226</v>
      </c>
      <c r="I9" s="901">
        <f>'Consolidado POA 2022 MOD'!CP157+'Consolidado POA 2022 MOD'!CP250</f>
        <v>308045.14474576269</v>
      </c>
      <c r="J9" s="905">
        <f t="shared" si="0"/>
        <v>1691032.5170821853</v>
      </c>
      <c r="K9" s="912">
        <f>'Consolidado POA 2022 MOD'!CE157+'Consolidado POA 2022 MOD'!CE250</f>
        <v>8393422.2161694597</v>
      </c>
      <c r="L9" s="241">
        <f>'Consolidado POA 2022 MOD'!CF157+'Consolidado POA 2022 MOD'!CF250</f>
        <v>1711361.9152542371</v>
      </c>
      <c r="M9" s="237">
        <f t="shared" si="1"/>
        <v>10104784.131423697</v>
      </c>
      <c r="N9" s="907">
        <f t="shared" si="2"/>
        <v>11795816.648505881</v>
      </c>
      <c r="O9" s="265" t="str">
        <f t="shared" si="3"/>
        <v>PIM=0</v>
      </c>
      <c r="P9" s="248">
        <f t="shared" si="4"/>
        <v>0.50473699326288823</v>
      </c>
      <c r="Q9" s="922">
        <f t="shared" si="5"/>
        <v>0.1414616848666406</v>
      </c>
      <c r="R9" s="923">
        <f t="shared" si="6"/>
        <v>0.15254237288135594</v>
      </c>
    </row>
    <row r="10" spans="2:18" ht="18.75" customHeight="1" x14ac:dyDescent="0.25">
      <c r="B10" s="965"/>
      <c r="C10" s="234" t="s">
        <v>711</v>
      </c>
      <c r="D10" s="236">
        <v>19093557</v>
      </c>
      <c r="E10" s="214">
        <v>0</v>
      </c>
      <c r="F10" s="237">
        <v>19093557</v>
      </c>
      <c r="G10" s="854">
        <f>'Consolidado POA 2022 MOD'!CN264+'Consolidado POA 2022 MOD'!CN176</f>
        <v>0</v>
      </c>
      <c r="H10" s="901">
        <f>'Consolidado POA 2022 MOD'!CO264+'Consolidado POA 2022 MOD'!CO176</f>
        <v>379838.17381854425</v>
      </c>
      <c r="I10" s="901">
        <f>'Consolidado POA 2022 MOD'!CP264+'Consolidado POA 2022 MOD'!CP176</f>
        <v>1554477.263206779</v>
      </c>
      <c r="J10" s="905">
        <f t="shared" si="0"/>
        <v>1934315.4370253233</v>
      </c>
      <c r="K10" s="912">
        <f>'Consolidado POA 2022 MOD'!CE176+'Consolidado POA 2022 MOD'!CE264</f>
        <v>2110212.076769691</v>
      </c>
      <c r="L10" s="241">
        <f>'Consolidado POA 2022 MOD'!CF176+'Consolidado POA 2022 MOD'!CF264</f>
        <v>8764384.7955932207</v>
      </c>
      <c r="M10" s="237">
        <f t="shared" si="1"/>
        <v>10874596.872362912</v>
      </c>
      <c r="N10" s="907">
        <f t="shared" si="2"/>
        <v>12808912.309388235</v>
      </c>
      <c r="O10" s="265" t="str">
        <f t="shared" si="3"/>
        <v>PIM=0</v>
      </c>
      <c r="P10" s="248">
        <f t="shared" si="4"/>
        <v>0.56954274535451466</v>
      </c>
      <c r="Q10" s="922">
        <f t="shared" si="5"/>
        <v>0.15254237288135589</v>
      </c>
      <c r="R10" s="923">
        <f t="shared" si="6"/>
        <v>0.15064425266554557</v>
      </c>
    </row>
    <row r="11" spans="2:18" ht="18.75" customHeight="1" x14ac:dyDescent="0.25">
      <c r="B11" s="964"/>
      <c r="C11" s="234" t="s">
        <v>712</v>
      </c>
      <c r="D11" s="236">
        <v>20881704</v>
      </c>
      <c r="E11" s="214">
        <v>0</v>
      </c>
      <c r="F11" s="237">
        <v>20881704</v>
      </c>
      <c r="G11" s="854">
        <f>'Consolidado POA 2022 MOD'!CN81+'Consolidado POA 2022 MOD'!CN194</f>
        <v>0</v>
      </c>
      <c r="H11" s="901">
        <f>'Consolidado POA 2022 MOD'!CO81+'Consolidado POA 2022 MOD'!CO194</f>
        <v>1452852.6458610164</v>
      </c>
      <c r="I11" s="901">
        <f>'Consolidado POA 2022 MOD'!CP81+'Consolidado POA 2022 MOD'!CP194</f>
        <v>435490.63627118629</v>
      </c>
      <c r="J11" s="905">
        <f t="shared" si="0"/>
        <v>1888343.2821322028</v>
      </c>
      <c r="K11" s="912">
        <f>'Consolidado POA 2022 MOD'!CE194+'Consolidado POA 2022 MOD'!CE81</f>
        <v>8461232.5983389821</v>
      </c>
      <c r="L11" s="241">
        <f>'Consolidado POA 2022 MOD'!CF194+'Consolidado POA 2022 MOD'!CF81</f>
        <v>2419392.4237288134</v>
      </c>
      <c r="M11" s="237">
        <f t="shared" si="1"/>
        <v>10880625.022067796</v>
      </c>
      <c r="N11" s="907">
        <f t="shared" si="2"/>
        <v>12768968.304199999</v>
      </c>
      <c r="O11" s="265" t="str">
        <f t="shared" si="3"/>
        <v>PIM=0</v>
      </c>
      <c r="P11" s="248">
        <f t="shared" si="4"/>
        <v>0.52106020763764282</v>
      </c>
      <c r="Q11" s="922">
        <f t="shared" si="5"/>
        <v>0.14654429632940402</v>
      </c>
      <c r="R11" s="923">
        <f t="shared" si="6"/>
        <v>0.15254237288135591</v>
      </c>
    </row>
    <row r="12" spans="2:18" ht="18.75" customHeight="1" x14ac:dyDescent="0.25">
      <c r="B12" s="213" t="s">
        <v>692</v>
      </c>
      <c r="C12" s="234" t="s">
        <v>705</v>
      </c>
      <c r="D12" s="236">
        <v>119080336</v>
      </c>
      <c r="E12" s="214">
        <v>2187210</v>
      </c>
      <c r="F12" s="237">
        <v>116893126</v>
      </c>
      <c r="G12" s="854">
        <f>'Consolidado POA 2022 MOD'!CN278</f>
        <v>0</v>
      </c>
      <c r="H12" s="901">
        <f>'Consolidado POA 2022 MOD'!CO278</f>
        <v>0</v>
      </c>
      <c r="I12" s="901">
        <f>'Consolidado POA 2022 MOD'!CP278</f>
        <v>3064155.2059455714</v>
      </c>
      <c r="J12" s="905">
        <f t="shared" si="0"/>
        <v>3064155.2059455714</v>
      </c>
      <c r="K12" s="913">
        <f>+'[1]Consolidado Total Soles '!CF164</f>
        <v>0</v>
      </c>
      <c r="L12" s="241">
        <f>'Consolidado POA 2022 MOD'!CF278</f>
        <v>17312081.144142069</v>
      </c>
      <c r="M12" s="237">
        <f t="shared" si="1"/>
        <v>17312081.144142069</v>
      </c>
      <c r="N12" s="907">
        <f t="shared" si="2"/>
        <v>20376236.350087639</v>
      </c>
      <c r="O12" s="265">
        <f t="shared" si="3"/>
        <v>0</v>
      </c>
      <c r="P12" s="248">
        <f t="shared" si="4"/>
        <v>0.14810178952817182</v>
      </c>
      <c r="Q12" s="927"/>
      <c r="R12" s="923">
        <f t="shared" si="6"/>
        <v>0.15037886061487465</v>
      </c>
    </row>
    <row r="13" spans="2:18" ht="18.75" customHeight="1" x14ac:dyDescent="0.25">
      <c r="B13" s="213" t="s">
        <v>693</v>
      </c>
      <c r="C13" s="234" t="s">
        <v>706</v>
      </c>
      <c r="D13" s="236">
        <v>140481828</v>
      </c>
      <c r="E13" s="214">
        <v>4763421</v>
      </c>
      <c r="F13" s="237">
        <v>135718407</v>
      </c>
      <c r="G13" s="854">
        <f>'Consolidado POA 2022 MOD'!CN397</f>
        <v>0</v>
      </c>
      <c r="H13" s="901">
        <f>'Consolidado POA 2022 MOD'!CO397</f>
        <v>4977006.1413559327</v>
      </c>
      <c r="I13" s="901">
        <f>'Consolidado POA 2022 MOD'!CP397</f>
        <v>0</v>
      </c>
      <c r="J13" s="905">
        <f t="shared" si="0"/>
        <v>4977006.1413559327</v>
      </c>
      <c r="K13" s="912">
        <f>'Consolidado POA 2022 MOD'!CE397</f>
        <v>27953610.993615817</v>
      </c>
      <c r="L13" s="242">
        <f>+'[1]Consolidado Total Soles '!CG246</f>
        <v>0</v>
      </c>
      <c r="M13" s="237">
        <f t="shared" si="1"/>
        <v>27953610.993615817</v>
      </c>
      <c r="N13" s="907">
        <f t="shared" si="2"/>
        <v>32930617.134971749</v>
      </c>
      <c r="O13" s="265">
        <f t="shared" si="3"/>
        <v>0</v>
      </c>
      <c r="P13" s="248">
        <f t="shared" si="4"/>
        <v>0.20596772104476452</v>
      </c>
      <c r="Q13" s="922">
        <f t="shared" si="5"/>
        <v>0.15113613331195175</v>
      </c>
      <c r="R13" s="928"/>
    </row>
    <row r="14" spans="2:18" ht="18.75" customHeight="1" x14ac:dyDescent="0.25">
      <c r="B14" s="963" t="s">
        <v>694</v>
      </c>
      <c r="C14" s="234" t="s">
        <v>703</v>
      </c>
      <c r="D14" s="236">
        <v>25448084</v>
      </c>
      <c r="E14" s="214">
        <v>1708138</v>
      </c>
      <c r="F14" s="237">
        <v>23739946</v>
      </c>
      <c r="G14" s="854">
        <f>'Consolidado POA 2022 MOD'!CN447</f>
        <v>0</v>
      </c>
      <c r="H14" s="901">
        <f>'Consolidado POA 2022 MOD'!CO447</f>
        <v>0</v>
      </c>
      <c r="I14" s="901">
        <f>'Consolidado POA 2022 MOD'!CP447</f>
        <v>1279894.3594915255</v>
      </c>
      <c r="J14" s="905">
        <f t="shared" si="0"/>
        <v>1279894.3594915255</v>
      </c>
      <c r="K14" s="913">
        <f>'Consolidado POA 2022 MOD'!CE447</f>
        <v>0</v>
      </c>
      <c r="L14" s="241">
        <f>'Consolidado POA 2022 MOD'!CF447</f>
        <v>8368349.8405084759</v>
      </c>
      <c r="M14" s="237">
        <f t="shared" si="1"/>
        <v>8368349.8405084759</v>
      </c>
      <c r="N14" s="907">
        <f t="shared" si="2"/>
        <v>9648244.2000000011</v>
      </c>
      <c r="O14" s="247">
        <f t="shared" si="3"/>
        <v>0</v>
      </c>
      <c r="P14" s="248">
        <f t="shared" si="4"/>
        <v>0.35250079509483617</v>
      </c>
      <c r="Q14" s="927"/>
      <c r="R14" s="923">
        <f t="shared" si="6"/>
        <v>0.13265567630341749</v>
      </c>
    </row>
    <row r="15" spans="2:18" ht="18.75" customHeight="1" x14ac:dyDescent="0.25">
      <c r="B15" s="964"/>
      <c r="C15" s="234" t="s">
        <v>704</v>
      </c>
      <c r="D15" s="236">
        <v>12573642</v>
      </c>
      <c r="E15" s="214">
        <v>129409</v>
      </c>
      <c r="F15" s="237">
        <v>12444233</v>
      </c>
      <c r="G15" s="854">
        <f>'Consolidado POA 2022 MOD'!CN547</f>
        <v>0</v>
      </c>
      <c r="H15" s="901">
        <f>'Consolidado POA 2022 MOD'!CO547</f>
        <v>0</v>
      </c>
      <c r="I15" s="901">
        <f>'Consolidado POA 2022 MOD'!CP547</f>
        <v>129409.1313559321</v>
      </c>
      <c r="J15" s="905">
        <f t="shared" si="0"/>
        <v>129409.1313559321</v>
      </c>
      <c r="K15" s="913">
        <f>'Consolidado POA 2022 MOD'!CE547</f>
        <v>0</v>
      </c>
      <c r="L15" s="241">
        <f>'Consolidado POA 2022 MOD'!CF547</f>
        <v>718939.6186440672</v>
      </c>
      <c r="M15" s="237">
        <f t="shared" si="1"/>
        <v>718939.6186440672</v>
      </c>
      <c r="N15" s="907">
        <f t="shared" si="2"/>
        <v>848348.7499999993</v>
      </c>
      <c r="O15" s="247">
        <f t="shared" si="3"/>
        <v>0</v>
      </c>
      <c r="P15" s="248">
        <f t="shared" si="4"/>
        <v>5.7772915264771012E-2</v>
      </c>
      <c r="Q15" s="927"/>
      <c r="R15" s="923">
        <f t="shared" si="6"/>
        <v>0.15254237288135594</v>
      </c>
    </row>
    <row r="16" spans="2:18" ht="18.75" customHeight="1" thickBot="1" x14ac:dyDescent="0.3">
      <c r="B16" s="213" t="s">
        <v>695</v>
      </c>
      <c r="C16" s="234" t="s">
        <v>701</v>
      </c>
      <c r="D16" s="236">
        <v>12282694</v>
      </c>
      <c r="E16" s="214">
        <v>12282694</v>
      </c>
      <c r="F16" s="237">
        <v>0</v>
      </c>
      <c r="G16" s="854">
        <v>12282694</v>
      </c>
      <c r="H16" s="855">
        <v>0</v>
      </c>
      <c r="I16" s="855">
        <v>0</v>
      </c>
      <c r="J16" s="905">
        <f t="shared" si="0"/>
        <v>12282694</v>
      </c>
      <c r="K16" s="916">
        <v>0</v>
      </c>
      <c r="L16" s="917">
        <v>0</v>
      </c>
      <c r="M16" s="237">
        <f t="shared" si="1"/>
        <v>0</v>
      </c>
      <c r="N16" s="908">
        <f t="shared" si="2"/>
        <v>12282694</v>
      </c>
      <c r="O16" s="924">
        <f t="shared" si="3"/>
        <v>1</v>
      </c>
      <c r="P16" s="264"/>
      <c r="Q16" s="924"/>
      <c r="R16" s="264"/>
    </row>
    <row r="17" spans="2:18" ht="15.75" thickBot="1" x14ac:dyDescent="0.3">
      <c r="B17" s="219" t="s">
        <v>696</v>
      </c>
      <c r="C17" s="235"/>
      <c r="D17" s="238">
        <f>+SUM(D5:D16)</f>
        <v>477330012</v>
      </c>
      <c r="E17" s="239">
        <f>+SUM(E5:E16)</f>
        <v>26393595</v>
      </c>
      <c r="F17" s="240">
        <f>SUM(F5:F16)</f>
        <v>450936417</v>
      </c>
      <c r="G17" s="856">
        <f>+SUM(G5:G16)</f>
        <v>12282694</v>
      </c>
      <c r="H17" s="857">
        <f t="shared" ref="H17:J17" si="7">+SUM(H5:H16)</f>
        <v>14173270.626458347</v>
      </c>
      <c r="I17" s="919">
        <f t="shared" si="7"/>
        <v>12867839.810803195</v>
      </c>
      <c r="J17" s="918">
        <f t="shared" si="7"/>
        <v>39323804.437261544</v>
      </c>
      <c r="K17" s="914">
        <f>+SUM(K5:K16)</f>
        <v>82619796.781201541</v>
      </c>
      <c r="L17" s="243">
        <f>+SUM(L5:L16)</f>
        <v>74217021.094284445</v>
      </c>
      <c r="M17" s="915">
        <f>+SUM(M5:M16)</f>
        <v>156836817.87548596</v>
      </c>
      <c r="N17" s="909">
        <f>+SUM(N5:N16)</f>
        <v>196160622.31274748</v>
      </c>
      <c r="O17" s="267">
        <f>(G17-G16)/(E17-E16)</f>
        <v>0</v>
      </c>
      <c r="P17" s="268">
        <f>M17/F17</f>
        <v>0.34780251042684351</v>
      </c>
      <c r="Q17" s="925"/>
      <c r="R17" s="926"/>
    </row>
    <row r="18" spans="2:18" x14ac:dyDescent="0.25">
      <c r="B18" s="230"/>
      <c r="C18" s="230"/>
      <c r="D18" s="230"/>
      <c r="E18" s="230"/>
      <c r="F18" s="230"/>
    </row>
    <row r="19" spans="2:18" x14ac:dyDescent="0.25">
      <c r="K19" s="218"/>
    </row>
  </sheetData>
  <mergeCells count="7">
    <mergeCell ref="B14:B15"/>
    <mergeCell ref="Q3:R3"/>
    <mergeCell ref="B1:N1"/>
    <mergeCell ref="D3:F3"/>
    <mergeCell ref="G3:N3"/>
    <mergeCell ref="O3:P3"/>
    <mergeCell ref="B6:B11"/>
  </mergeCells>
  <pageMargins left="0.7" right="0.7" top="0.75" bottom="0.75" header="0.3" footer="0.3"/>
  <pageSetup paperSize="9" scale="3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10"/>
  <sheetViews>
    <sheetView view="pageBreakPreview" topLeftCell="A22" zoomScale="60" zoomScaleNormal="100" workbookViewId="0">
      <selection activeCell="T60" sqref="T60"/>
    </sheetView>
  </sheetViews>
  <sheetFormatPr baseColWidth="10" defaultRowHeight="15" x14ac:dyDescent="0.25"/>
  <cols>
    <col min="1" max="1" width="17.7109375" customWidth="1"/>
    <col min="10" max="10" width="12.5703125" bestFit="1" customWidth="1"/>
    <col min="16" max="16" width="27.42578125" customWidth="1"/>
  </cols>
  <sheetData>
    <row r="1" spans="1:16" x14ac:dyDescent="0.25">
      <c r="A1" s="937"/>
      <c r="B1" s="937"/>
      <c r="C1" s="937"/>
      <c r="D1" s="937"/>
      <c r="E1" s="937"/>
      <c r="F1" s="937"/>
      <c r="G1" s="937"/>
      <c r="H1" s="937"/>
      <c r="I1" s="937"/>
      <c r="J1" s="937"/>
      <c r="K1" s="937"/>
      <c r="L1" s="937"/>
      <c r="M1" s="937"/>
      <c r="N1" s="937"/>
      <c r="O1" s="937"/>
      <c r="P1" s="937"/>
    </row>
    <row r="2" spans="1:16" ht="15.75" thickBot="1" x14ac:dyDescent="0.3">
      <c r="A2" s="937"/>
      <c r="B2" s="937"/>
      <c r="C2" s="937"/>
      <c r="D2" s="937"/>
      <c r="E2" s="937"/>
      <c r="F2" s="937"/>
      <c r="G2" s="937"/>
      <c r="H2" s="937"/>
      <c r="I2" s="937"/>
      <c r="J2" s="937"/>
      <c r="K2" s="937"/>
      <c r="L2" s="937"/>
      <c r="M2" s="937"/>
      <c r="N2" s="937"/>
      <c r="O2" s="937"/>
      <c r="P2" s="937"/>
    </row>
    <row r="3" spans="1:16" ht="16.5" thickBot="1" x14ac:dyDescent="0.3">
      <c r="A3" s="937"/>
      <c r="B3" s="938"/>
      <c r="C3" s="938"/>
      <c r="D3" s="961" t="s">
        <v>732</v>
      </c>
      <c r="E3" s="962"/>
      <c r="F3" s="962"/>
      <c r="G3" s="962"/>
      <c r="H3" s="962"/>
      <c r="I3" s="962"/>
      <c r="J3" s="962"/>
      <c r="K3" s="962"/>
      <c r="L3" s="962"/>
      <c r="M3" s="962"/>
      <c r="N3" s="962"/>
      <c r="O3" s="962"/>
      <c r="P3" s="966"/>
    </row>
    <row r="4" spans="1:16" ht="30.75" thickBot="1" x14ac:dyDescent="0.3">
      <c r="A4" s="937"/>
      <c r="B4" s="256" t="s">
        <v>688</v>
      </c>
      <c r="C4" s="257" t="s">
        <v>700</v>
      </c>
      <c r="D4" s="256" t="s">
        <v>720</v>
      </c>
      <c r="E4" s="256" t="s">
        <v>721</v>
      </c>
      <c r="F4" s="256" t="s">
        <v>722</v>
      </c>
      <c r="G4" s="256" t="s">
        <v>723</v>
      </c>
      <c r="H4" s="256" t="s">
        <v>724</v>
      </c>
      <c r="I4" s="256" t="s">
        <v>725</v>
      </c>
      <c r="J4" s="256" t="s">
        <v>726</v>
      </c>
      <c r="K4" s="256" t="s">
        <v>727</v>
      </c>
      <c r="L4" s="256" t="s">
        <v>728</v>
      </c>
      <c r="M4" s="256" t="s">
        <v>729</v>
      </c>
      <c r="N4" s="256" t="s">
        <v>730</v>
      </c>
      <c r="O4" s="256" t="s">
        <v>731</v>
      </c>
      <c r="P4" s="259" t="s">
        <v>696</v>
      </c>
    </row>
    <row r="5" spans="1:16" x14ac:dyDescent="0.25">
      <c r="A5" s="937"/>
      <c r="B5" s="249" t="s">
        <v>690</v>
      </c>
      <c r="C5" s="250" t="s">
        <v>702</v>
      </c>
      <c r="D5" s="251">
        <f>'Consolidado POA 2022 MOD'!AI5+'Consolidado POA 2022 MOD'!AJ5</f>
        <v>0</v>
      </c>
      <c r="E5" s="251">
        <f>'Consolidado POA 2022 MOD'!AM5+'Consolidado POA 2022 MOD'!AN5</f>
        <v>0</v>
      </c>
      <c r="F5" s="251">
        <f>'Consolidado POA 2022 MOD'!AQ5+'Consolidado POA 2022 MOD'!AR5</f>
        <v>0</v>
      </c>
      <c r="G5" s="251">
        <f>'Consolidado POA 2022 MOD'!AU5+'Consolidado POA 2022 MOD'!AV5</f>
        <v>42593</v>
      </c>
      <c r="H5" s="251">
        <f>'Consolidado POA 2022 MOD'!AY5+'Consolidado POA 2022 MOD'!AZ5</f>
        <v>395873</v>
      </c>
      <c r="I5" s="251">
        <f>'Consolidado POA 2022 MOD'!BC5+'Consolidado POA 2022 MOD'!BD5</f>
        <v>534761.88888888888</v>
      </c>
      <c r="J5" s="251">
        <f>'Consolidado POA 2022 MOD'!BG5+'Consolidado POA 2022 MOD'!BH5</f>
        <v>1349201.0602636535</v>
      </c>
      <c r="K5" s="251">
        <f>'Consolidado POA 2022 MOD'!BK5+'Consolidado POA 2022 MOD'!BL5</f>
        <v>1437106.1450094162</v>
      </c>
      <c r="L5" s="251">
        <f>'Consolidado POA 2022 MOD'!BO5+'Consolidado POA 2022 MOD'!BP5</f>
        <v>2937268.8568738233</v>
      </c>
      <c r="M5" s="251">
        <f>'Consolidado POA 2022 MOD'!BS5+'Consolidado POA 2022 MOD'!BT5</f>
        <v>1911629.3088512241</v>
      </c>
      <c r="N5" s="251">
        <f>'Consolidado POA 2022 MOD'!BW5+'Consolidado POA 2022 MOD'!BX5</f>
        <v>2380469.9868173259</v>
      </c>
      <c r="O5" s="251">
        <f>'Consolidado POA 2022 MOD'!CA5+'Consolidado POA 2022 MOD'!CB5</f>
        <v>6498960.7589453869</v>
      </c>
      <c r="P5" s="253">
        <f>SUM(D5:O5)</f>
        <v>17487864.005649719</v>
      </c>
    </row>
    <row r="6" spans="1:16" x14ac:dyDescent="0.25">
      <c r="A6" s="937"/>
      <c r="B6" s="963" t="s">
        <v>691</v>
      </c>
      <c r="C6" s="234" t="s">
        <v>707</v>
      </c>
      <c r="D6" s="236">
        <f>'Consolidado POA 2022 MOD'!AI100+'Consolidado POA 2022 MOD'!AJ100+'Consolidado POA 2022 MOD'!AI208+'Consolidado POA 2022 MOD'!AJ208</f>
        <v>0</v>
      </c>
      <c r="E6" s="236">
        <f>'Consolidado POA 2022 MOD'!AM100+'Consolidado POA 2022 MOD'!AN100+'Consolidado POA 2022 MOD'!AM208+'Consolidado POA 2022 MOD'!AN208</f>
        <v>0</v>
      </c>
      <c r="F6" s="236">
        <f>'Consolidado POA 2022 MOD'!AQ100+'Consolidado POA 2022 MOD'!AR100+'Consolidado POA 2022 MOD'!AQ208+'Consolidado POA 2022 MOD'!AR208</f>
        <v>0</v>
      </c>
      <c r="G6" s="236">
        <f>'Consolidado POA 2022 MOD'!AU100+'Consolidado POA 2022 MOD'!AV100+'Consolidado POA 2022 MOD'!AU208+'Consolidado POA 2022 MOD'!AV208</f>
        <v>0</v>
      </c>
      <c r="H6" s="236">
        <f>'Consolidado POA 2022 MOD'!AY100+'Consolidado POA 2022 MOD'!AZ100+'Consolidado POA 2022 MOD'!AY208+'Consolidado POA 2022 MOD'!AZ208</f>
        <v>198784.51521220341</v>
      </c>
      <c r="I6" s="236">
        <f>'Consolidado POA 2022 MOD'!BC100+'Consolidado POA 2022 MOD'!BD100+'Consolidado POA 2022 MOD'!BC208+'Consolidado POA 2022 MOD'!BD208</f>
        <v>250064.51521220338</v>
      </c>
      <c r="J6" s="236">
        <f>'Consolidado POA 2022 MOD'!BG100+'Consolidado POA 2022 MOD'!BH100+'Consolidado POA 2022 MOD'!BG208+'Consolidado POA 2022 MOD'!BH208</f>
        <v>279812.23497220338</v>
      </c>
      <c r="K6" s="236">
        <f>'Consolidado POA 2022 MOD'!BK100+'Consolidado POA 2022 MOD'!BL100+'Consolidado POA 2022 MOD'!BK208+'Consolidado POA 2022 MOD'!BL208</f>
        <v>1045270.7515254237</v>
      </c>
      <c r="L6" s="236">
        <f>'Consolidado POA 2022 MOD'!BO100+'Consolidado POA 2022 MOD'!BP100+'Consolidado POA 2022 MOD'!BO208+'Consolidado POA 2022 MOD'!BP208</f>
        <v>1756254.3744167499</v>
      </c>
      <c r="M6" s="236">
        <f>'Consolidado POA 2022 MOD'!BS100+'Consolidado POA 2022 MOD'!BT100+'Consolidado POA 2022 MOD'!BS208+'Consolidado POA 2022 MOD'!BT208</f>
        <v>3233764.5651694918</v>
      </c>
      <c r="N6" s="236">
        <f>'Consolidado POA 2022 MOD'!BW100+'Consolidado POA 2022 MOD'!BX100+'Consolidado POA 2022 MOD'!BW208+'Consolidado POA 2022 MOD'!BX208</f>
        <v>2191437.5654237289</v>
      </c>
      <c r="O6" s="236">
        <f>'Consolidado POA 2022 MOD'!CA100+'Consolidado POA 2022 MOD'!CB100+'Consolidado POA 2022 MOD'!CA208+'Consolidado POA 2022 MOD'!CB208</f>
        <v>10041746.819656033</v>
      </c>
      <c r="P6" s="253">
        <f t="shared" ref="P6:P16" si="0">SUM(D6:O6)</f>
        <v>18997135.341588035</v>
      </c>
    </row>
    <row r="7" spans="1:16" x14ac:dyDescent="0.25">
      <c r="A7" s="937"/>
      <c r="B7" s="965"/>
      <c r="C7" s="234" t="s">
        <v>708</v>
      </c>
      <c r="D7" s="236">
        <f>'Consolidado POA 2022 MOD'!AI119+'Consolidado POA 2022 MOD'!AJ119+'Consolidado POA 2022 MOD'!AI222+'Consolidado POA 2022 MOD'!AJ222</f>
        <v>0</v>
      </c>
      <c r="E7" s="236">
        <f>'Consolidado POA 2022 MOD'!AM119+'Consolidado POA 2022 MOD'!AN119+'Consolidado POA 2022 MOD'!AM222+'Consolidado POA 2022 MOD'!AN222</f>
        <v>0</v>
      </c>
      <c r="F7" s="236">
        <f>'Consolidado POA 2022 MOD'!AQ119+'Consolidado POA 2022 MOD'!AR119+'Consolidado POA 2022 MOD'!AQ222+'Consolidado POA 2022 MOD'!AR222</f>
        <v>0</v>
      </c>
      <c r="G7" s="236">
        <f>'Consolidado POA 2022 MOD'!AU119+'Consolidado POA 2022 MOD'!AV119+'Consolidado POA 2022 MOD'!AU222+'Consolidado POA 2022 MOD'!AV222</f>
        <v>0</v>
      </c>
      <c r="H7" s="236">
        <f>'Consolidado POA 2022 MOD'!AY119+'Consolidado POA 2022 MOD'!AZ119+'Consolidado POA 2022 MOD'!AY222+'Consolidado POA 2022 MOD'!AZ222</f>
        <v>84536.271186440674</v>
      </c>
      <c r="I7" s="236">
        <f>'Consolidado POA 2022 MOD'!BC119+'Consolidado POA 2022 MOD'!BD119+'Consolidado POA 2022 MOD'!BC222+'Consolidado POA 2022 MOD'!BD222</f>
        <v>113976.27118644067</v>
      </c>
      <c r="J7" s="236">
        <f>'Consolidado POA 2022 MOD'!BG119+'Consolidado POA 2022 MOD'!BH119+'Consolidado POA 2022 MOD'!BG222+'Consolidado POA 2022 MOD'!BH222</f>
        <v>113976.27118644067</v>
      </c>
      <c r="K7" s="236">
        <f>'Consolidado POA 2022 MOD'!BK119+'Consolidado POA 2022 MOD'!BL119+'Consolidado POA 2022 MOD'!BK222+'Consolidado POA 2022 MOD'!BL222</f>
        <v>1230999.5188352542</v>
      </c>
      <c r="L7" s="236">
        <f>'Consolidado POA 2022 MOD'!BO119+'Consolidado POA 2022 MOD'!BP119+'Consolidado POA 2022 MOD'!BO222+'Consolidado POA 2022 MOD'!BP222</f>
        <v>2701542.7576271193</v>
      </c>
      <c r="M7" s="236">
        <f>'Consolidado POA 2022 MOD'!BS119+'Consolidado POA 2022 MOD'!BT119+'Consolidado POA 2022 MOD'!BS222+'Consolidado POA 2022 MOD'!BT222</f>
        <v>2697279.5040155933</v>
      </c>
      <c r="N7" s="236">
        <f>'Consolidado POA 2022 MOD'!BW119+'Consolidado POA 2022 MOD'!BX119+'Consolidado POA 2022 MOD'!BW222+'Consolidado POA 2022 MOD'!BX222</f>
        <v>2380370.3329661018</v>
      </c>
      <c r="O7" s="236">
        <f>'Consolidado POA 2022 MOD'!CA119+'Consolidado POA 2022 MOD'!CB119+'Consolidado POA 2022 MOD'!CA222+'Consolidado POA 2022 MOD'!CB222</f>
        <v>10883207.916981697</v>
      </c>
      <c r="P7" s="253">
        <f t="shared" si="0"/>
        <v>20205888.843985088</v>
      </c>
    </row>
    <row r="8" spans="1:16" x14ac:dyDescent="0.25">
      <c r="A8" s="937"/>
      <c r="B8" s="965"/>
      <c r="C8" s="234" t="s">
        <v>709</v>
      </c>
      <c r="D8" s="236">
        <f>'Consolidado POA 2022 MOD'!AI138+'Consolidado POA 2022 MOD'!AJ138+'Consolidado POA 2022 MOD'!AI236+'Consolidado POA 2022 MOD'!AJ236</f>
        <v>0</v>
      </c>
      <c r="E8" s="236">
        <f>'Consolidado POA 2022 MOD'!AM138+'Consolidado POA 2022 MOD'!AN138+'Consolidado POA 2022 MOD'!AM236+'Consolidado POA 2022 MOD'!AN236</f>
        <v>0</v>
      </c>
      <c r="F8" s="236">
        <f>'Consolidado POA 2022 MOD'!AQ138+'Consolidado POA 2022 MOD'!AR138+'Consolidado POA 2022 MOD'!AQ236+'Consolidado POA 2022 MOD'!AR236</f>
        <v>0</v>
      </c>
      <c r="G8" s="236">
        <f>'Consolidado POA 2022 MOD'!AU138+'Consolidado POA 2022 MOD'!AV138+'Consolidado POA 2022 MOD'!AU236+'Consolidado POA 2022 MOD'!AV236</f>
        <v>0</v>
      </c>
      <c r="H8" s="236">
        <f>'Consolidado POA 2022 MOD'!AY138+'Consolidado POA 2022 MOD'!AZ138+'Consolidado POA 2022 MOD'!AY236+'Consolidado POA 2022 MOD'!AZ236</f>
        <v>171182.13246644067</v>
      </c>
      <c r="I8" s="236">
        <f>'Consolidado POA 2022 MOD'!BC138+'Consolidado POA 2022 MOD'!BD138+'Consolidado POA 2022 MOD'!BC236+'Consolidado POA 2022 MOD'!BD236</f>
        <v>171182.13246644067</v>
      </c>
      <c r="J8" s="236">
        <f>'Consolidado POA 2022 MOD'!BG138+'Consolidado POA 2022 MOD'!BH138+'Consolidado POA 2022 MOD'!BG236+'Consolidado POA 2022 MOD'!BH236</f>
        <v>200064.08622644068</v>
      </c>
      <c r="K8" s="236">
        <f>'Consolidado POA 2022 MOD'!BK138+'Consolidado POA 2022 MOD'!BL138+'Consolidado POA 2022 MOD'!BK236+'Consolidado POA 2022 MOD'!BL236</f>
        <v>820290.36889830511</v>
      </c>
      <c r="L8" s="236">
        <f>'Consolidado POA 2022 MOD'!BO138+'Consolidado POA 2022 MOD'!BP138+'Consolidado POA 2022 MOD'!BO236+'Consolidado POA 2022 MOD'!BP236</f>
        <v>1179104.9206779662</v>
      </c>
      <c r="M8" s="236">
        <f>'Consolidado POA 2022 MOD'!BS138+'Consolidado POA 2022 MOD'!BT138+'Consolidado POA 2022 MOD'!BS236+'Consolidado POA 2022 MOD'!BT236</f>
        <v>2563877.044279661</v>
      </c>
      <c r="N8" s="236">
        <f>'Consolidado POA 2022 MOD'!BW138+'Consolidado POA 2022 MOD'!BX138+'Consolidado POA 2022 MOD'!BW236+'Consolidado POA 2022 MOD'!BX236</f>
        <v>1797715.3239830509</v>
      </c>
      <c r="O8" s="236">
        <f>'Consolidado POA 2022 MOD'!CA138+'Consolidado POA 2022 MOD'!CB138+'Consolidado POA 2022 MOD'!CA236+'Consolidado POA 2022 MOD'!CB236</f>
        <v>7029526.0524999993</v>
      </c>
      <c r="P8" s="253">
        <f t="shared" si="0"/>
        <v>13932942.061498305</v>
      </c>
    </row>
    <row r="9" spans="1:16" x14ac:dyDescent="0.25">
      <c r="A9" s="937"/>
      <c r="B9" s="965"/>
      <c r="C9" s="234" t="s">
        <v>710</v>
      </c>
      <c r="D9" s="236">
        <f>'Consolidado POA 2022 MOD'!AI157+'Consolidado POA 2022 MOD'!AJ157+'Consolidado POA 2022 MOD'!AI250+'Consolidado POA 2022 MOD'!AJ250</f>
        <v>0</v>
      </c>
      <c r="E9" s="236">
        <f>'Consolidado POA 2022 MOD'!AM157+'Consolidado POA 2022 MOD'!AN157+'Consolidado POA 2022 MOD'!AM250+'Consolidado POA 2022 MOD'!AN250</f>
        <v>0</v>
      </c>
      <c r="F9" s="236">
        <f>'Consolidado POA 2022 MOD'!AQ157+'Consolidado POA 2022 MOD'!AR157+'Consolidado POA 2022 MOD'!AQ250+'Consolidado POA 2022 MOD'!AR250</f>
        <v>0</v>
      </c>
      <c r="G9" s="236">
        <f>'Consolidado POA 2022 MOD'!AU157+'Consolidado POA 2022 MOD'!AV157+'Consolidado POA 2022 MOD'!AU250+'Consolidado POA 2022 MOD'!AV250</f>
        <v>0</v>
      </c>
      <c r="H9" s="236">
        <f>'Consolidado POA 2022 MOD'!AY157+'Consolidado POA 2022 MOD'!AZ157+'Consolidado POA 2022 MOD'!AY250+'Consolidado POA 2022 MOD'!AZ250</f>
        <v>201437.05758508475</v>
      </c>
      <c r="I9" s="236">
        <f>'Consolidado POA 2022 MOD'!BC157+'Consolidado POA 2022 MOD'!BD157+'Consolidado POA 2022 MOD'!BC250+'Consolidado POA 2022 MOD'!BD250</f>
        <v>230877.05758508475</v>
      </c>
      <c r="J9" s="236">
        <f>'Consolidado POA 2022 MOD'!BG157+'Consolidado POA 2022 MOD'!BH157+'Consolidado POA 2022 MOD'!BG250+'Consolidado POA 2022 MOD'!BH250</f>
        <v>260624.77734508473</v>
      </c>
      <c r="K9" s="236">
        <f>'Consolidado POA 2022 MOD'!BK157+'Consolidado POA 2022 MOD'!BL157+'Consolidado POA 2022 MOD'!BK250+'Consolidado POA 2022 MOD'!BL250</f>
        <v>843781.35300976282</v>
      </c>
      <c r="L9" s="236">
        <f>'Consolidado POA 2022 MOD'!BO157+'Consolidado POA 2022 MOD'!BP157+'Consolidado POA 2022 MOD'!BO250+'Consolidado POA 2022 MOD'!BP250</f>
        <v>444202.28255234298</v>
      </c>
      <c r="M9" s="236">
        <f>'Consolidado POA 2022 MOD'!BS157+'Consolidado POA 2022 MOD'!BT157+'Consolidado POA 2022 MOD'!BS250+'Consolidado POA 2022 MOD'!BT250</f>
        <v>2253277.7021417627</v>
      </c>
      <c r="N9" s="236">
        <f>'Consolidado POA 2022 MOD'!BW157+'Consolidado POA 2022 MOD'!BX157+'Consolidado POA 2022 MOD'!BW250+'Consolidado POA 2022 MOD'!BX250</f>
        <v>1484716.5785593223</v>
      </c>
      <c r="O9" s="236">
        <f>'Consolidado POA 2022 MOD'!CA157+'Consolidado POA 2022 MOD'!CB157+'Consolidado POA 2022 MOD'!CA250+'Consolidado POA 2022 MOD'!CB250</f>
        <v>4385867.3226452526</v>
      </c>
      <c r="P9" s="253">
        <f t="shared" si="0"/>
        <v>10104784.131423697</v>
      </c>
    </row>
    <row r="10" spans="1:16" x14ac:dyDescent="0.25">
      <c r="A10" s="937"/>
      <c r="B10" s="965"/>
      <c r="C10" s="234" t="s">
        <v>711</v>
      </c>
      <c r="D10" s="236">
        <f>'Consolidado POA 2022 MOD'!AI176+'Consolidado POA 2022 MOD'!AJ176+'Consolidado POA 2022 MOD'!AI264+'Consolidado POA 2022 MOD'!AJ264</f>
        <v>0</v>
      </c>
      <c r="E10" s="236">
        <f>'Consolidado POA 2022 MOD'!AM176+'Consolidado POA 2022 MOD'!AN176+'Consolidado POA 2022 MOD'!AM264+'Consolidado POA 2022 MOD'!AN264</f>
        <v>0</v>
      </c>
      <c r="F10" s="236">
        <f>'Consolidado POA 2022 MOD'!AQ176+'Consolidado POA 2022 MOD'!AR176+'Consolidado POA 2022 MOD'!AQ264+'Consolidado POA 2022 MOD'!AR264</f>
        <v>0</v>
      </c>
      <c r="G10" s="236">
        <f>'Consolidado POA 2022 MOD'!AU176+'Consolidado POA 2022 MOD'!AV176+'Consolidado POA 2022 MOD'!AU264+'Consolidado POA 2022 MOD'!AV264</f>
        <v>0</v>
      </c>
      <c r="H10" s="236">
        <f>'Consolidado POA 2022 MOD'!AY176+'Consolidado POA 2022 MOD'!AZ176+'Consolidado POA 2022 MOD'!AY264+'Consolidado POA 2022 MOD'!AZ264</f>
        <v>84536.271186440674</v>
      </c>
      <c r="I10" s="236">
        <f>'Consolidado POA 2022 MOD'!BC176+'Consolidado POA 2022 MOD'!BD176+'Consolidado POA 2022 MOD'!BC264+'Consolidado POA 2022 MOD'!BD264</f>
        <v>84536.271186440674</v>
      </c>
      <c r="J10" s="236">
        <f>'Consolidado POA 2022 MOD'!BG176+'Consolidado POA 2022 MOD'!BH176+'Consolidado POA 2022 MOD'!BG264+'Consolidado POA 2022 MOD'!BH264</f>
        <v>84536.271186440674</v>
      </c>
      <c r="K10" s="236">
        <f>'Consolidado POA 2022 MOD'!BK176+'Consolidado POA 2022 MOD'!BL176+'Consolidado POA 2022 MOD'!BK264+'Consolidado POA 2022 MOD'!BL264</f>
        <v>840280.44</v>
      </c>
      <c r="L10" s="236">
        <f>'Consolidado POA 2022 MOD'!BO176+'Consolidado POA 2022 MOD'!BP176+'Consolidado POA 2022 MOD'!BO264+'Consolidado POA 2022 MOD'!BP264</f>
        <v>1047482.0757427716</v>
      </c>
      <c r="M10" s="236">
        <f>'Consolidado POA 2022 MOD'!BS176+'Consolidado POA 2022 MOD'!BT176+'Consolidado POA 2022 MOD'!BS264+'Consolidado POA 2022 MOD'!BT264</f>
        <v>1980922.5392372883</v>
      </c>
      <c r="N10" s="236">
        <f>'Consolidado POA 2022 MOD'!BW176+'Consolidado POA 2022 MOD'!BX176+'Consolidado POA 2022 MOD'!BW264+'Consolidado POA 2022 MOD'!BX264</f>
        <v>944756.65169491526</v>
      </c>
      <c r="O10" s="236">
        <f>'Consolidado POA 2022 MOD'!CA176+'Consolidado POA 2022 MOD'!CB176+'Consolidado POA 2022 MOD'!CA264+'Consolidado POA 2022 MOD'!CB264</f>
        <v>5807546.3521286147</v>
      </c>
      <c r="P10" s="253">
        <f t="shared" si="0"/>
        <v>10874596.872362912</v>
      </c>
    </row>
    <row r="11" spans="1:16" x14ac:dyDescent="0.25">
      <c r="A11" s="937"/>
      <c r="B11" s="964"/>
      <c r="C11" s="234" t="s">
        <v>712</v>
      </c>
      <c r="D11" s="236">
        <f>'Consolidado POA 2022 MOD'!AI194+'Consolidado POA 2022 MOD'!AJ194+'Consolidado POA 2022 MOD'!AI81+'Consolidado POA 2022 MOD'!AJ81</f>
        <v>0</v>
      </c>
      <c r="E11" s="236">
        <f>'Consolidado POA 2022 MOD'!AM194+'Consolidado POA 2022 MOD'!AN194+'Consolidado POA 2022 MOD'!AM81+'Consolidado POA 2022 MOD'!AN81</f>
        <v>0</v>
      </c>
      <c r="F11" s="236">
        <f>'Consolidado POA 2022 MOD'!AQ194+'Consolidado POA 2022 MOD'!AR194+'Consolidado POA 2022 MOD'!AQ81+'Consolidado POA 2022 MOD'!AR81</f>
        <v>0</v>
      </c>
      <c r="G11" s="236">
        <f>'Consolidado POA 2022 MOD'!AU194+'Consolidado POA 2022 MOD'!AV194+'Consolidado POA 2022 MOD'!AU81+'Consolidado POA 2022 MOD'!AV81</f>
        <v>0</v>
      </c>
      <c r="H11" s="236">
        <f>'Consolidado POA 2022 MOD'!AY194+'Consolidado POA 2022 MOD'!AZ194+'Consolidado POA 2022 MOD'!AY81+'Consolidado POA 2022 MOD'!AZ81</f>
        <v>211710.45470508473</v>
      </c>
      <c r="I11" s="236">
        <f>'Consolidado POA 2022 MOD'!BC194+'Consolidado POA 2022 MOD'!BD194+'Consolidado POA 2022 MOD'!BC81+'Consolidado POA 2022 MOD'!BD81</f>
        <v>211710.45470508473</v>
      </c>
      <c r="J11" s="236">
        <f>'Consolidado POA 2022 MOD'!BG194+'Consolidado POA 2022 MOD'!BH194+'Consolidado POA 2022 MOD'!BG81+'Consolidado POA 2022 MOD'!BH81</f>
        <v>253315.97350508475</v>
      </c>
      <c r="K11" s="236">
        <f>'Consolidado POA 2022 MOD'!BK194+'Consolidado POA 2022 MOD'!BL194+'Consolidado POA 2022 MOD'!BK81+'Consolidado POA 2022 MOD'!BL81</f>
        <v>796355.65639830509</v>
      </c>
      <c r="L11" s="236">
        <f>'Consolidado POA 2022 MOD'!BO194+'Consolidado POA 2022 MOD'!BP194+'Consolidado POA 2022 MOD'!BO81+'Consolidado POA 2022 MOD'!BP81</f>
        <v>1141252.1872881358</v>
      </c>
      <c r="M11" s="236">
        <f>'Consolidado POA 2022 MOD'!BS194+'Consolidado POA 2022 MOD'!BT194+'Consolidado POA 2022 MOD'!BS81+'Consolidado POA 2022 MOD'!BT81</f>
        <v>1564873.9225635589</v>
      </c>
      <c r="N11" s="236">
        <f>'Consolidado POA 2022 MOD'!BW194+'Consolidado POA 2022 MOD'!BX194+'Consolidado POA 2022 MOD'!BW81+'Consolidado POA 2022 MOD'!BX81</f>
        <v>1564668.7888135591</v>
      </c>
      <c r="O11" s="236">
        <f>'Consolidado POA 2022 MOD'!CA194+'Consolidado POA 2022 MOD'!CB194+'Consolidado POA 2022 MOD'!CA81+'Consolidado POA 2022 MOD'!CB81</f>
        <v>5136737.5840889821</v>
      </c>
      <c r="P11" s="253">
        <f t="shared" si="0"/>
        <v>10880625.022067796</v>
      </c>
    </row>
    <row r="12" spans="1:16" x14ac:dyDescent="0.25">
      <c r="A12" s="937"/>
      <c r="B12" s="213" t="s">
        <v>692</v>
      </c>
      <c r="C12" s="234" t="s">
        <v>705</v>
      </c>
      <c r="D12" s="236">
        <f>'Consolidado POA 2022 MOD'!AI278+'Consolidado POA 2022 MOD'!AJ278</f>
        <v>0</v>
      </c>
      <c r="E12" s="236">
        <f>'Consolidado POA 2022 MOD'!AM278+'Consolidado POA 2022 MOD'!AN278</f>
        <v>0</v>
      </c>
      <c r="F12" s="236">
        <f>'Consolidado POA 2022 MOD'!AQ278+'Consolidado POA 2022 MOD'!AR278</f>
        <v>0</v>
      </c>
      <c r="G12" s="236">
        <f>'Consolidado POA 2022 MOD'!AU278+'Consolidado POA 2022 MOD'!AV278</f>
        <v>0</v>
      </c>
      <c r="H12" s="236">
        <f>'Consolidado POA 2022 MOD'!AY278+'Consolidado POA 2022 MOD'!AZ278</f>
        <v>0</v>
      </c>
      <c r="I12" s="236">
        <f>'Consolidado POA 2022 MOD'!BC278+'Consolidado POA 2022 MOD'!BD278</f>
        <v>7360</v>
      </c>
      <c r="J12" s="236">
        <f>'Consolidado POA 2022 MOD'!BG278+'Consolidado POA 2022 MOD'!BH278</f>
        <v>232994.5250672173</v>
      </c>
      <c r="K12" s="236">
        <f>'Consolidado POA 2022 MOD'!BK278+'Consolidado POA 2022 MOD'!BL278</f>
        <v>2197413.3661150639</v>
      </c>
      <c r="L12" s="236">
        <f>'Consolidado POA 2022 MOD'!BO278+'Consolidado POA 2022 MOD'!BP278</f>
        <v>2293049.0252380455</v>
      </c>
      <c r="M12" s="236">
        <f>'Consolidado POA 2022 MOD'!BS278+'Consolidado POA 2022 MOD'!BT278</f>
        <v>3914417.5072045042</v>
      </c>
      <c r="N12" s="236">
        <f>'Consolidado POA 2022 MOD'!BW278+'Consolidado POA 2022 MOD'!BX278</f>
        <v>3125117.3292532568</v>
      </c>
      <c r="O12" s="236">
        <f>'Consolidado POA 2022 MOD'!CA278+'Consolidado POA 2022 MOD'!CB278</f>
        <v>5541729.3912639823</v>
      </c>
      <c r="P12" s="253">
        <f t="shared" si="0"/>
        <v>17312081.144142069</v>
      </c>
    </row>
    <row r="13" spans="1:16" x14ac:dyDescent="0.25">
      <c r="A13" s="937"/>
      <c r="B13" s="213" t="s">
        <v>693</v>
      </c>
      <c r="C13" s="234" t="s">
        <v>706</v>
      </c>
      <c r="D13" s="236">
        <f>'Consolidado POA 2022 MOD'!AI397+'Consolidado POA 2022 MOD'!AJ397</f>
        <v>0</v>
      </c>
      <c r="E13" s="236">
        <f>'Consolidado POA 2022 MOD'!AM397+'Consolidado POA 2022 MOD'!AN397</f>
        <v>0</v>
      </c>
      <c r="F13" s="236">
        <f>'Consolidado POA 2022 MOD'!AQ397+'Consolidado POA 2022 MOD'!AR397</f>
        <v>0</v>
      </c>
      <c r="G13" s="236">
        <f>'Consolidado POA 2022 MOD'!AU397+'Consolidado POA 2022 MOD'!AV397</f>
        <v>0</v>
      </c>
      <c r="H13" s="236">
        <f>'Consolidado POA 2022 MOD'!AY397+'Consolidado POA 2022 MOD'!AZ397</f>
        <v>116584.06200000003</v>
      </c>
      <c r="I13" s="236">
        <f>'Consolidado POA 2022 MOD'!BC397+'Consolidado POA 2022 MOD'!BD397</f>
        <v>742164.71892655373</v>
      </c>
      <c r="J13" s="236">
        <f>'Consolidado POA 2022 MOD'!BG397+'Consolidado POA 2022 MOD'!BH397</f>
        <v>8205837.2737909611</v>
      </c>
      <c r="K13" s="236">
        <f>'Consolidado POA 2022 MOD'!BK397+'Consolidado POA 2022 MOD'!BL397</f>
        <v>871765.16949152539</v>
      </c>
      <c r="L13" s="236">
        <f>'Consolidado POA 2022 MOD'!BO397+'Consolidado POA 2022 MOD'!BP397</f>
        <v>15161667.75</v>
      </c>
      <c r="M13" s="236">
        <f>'Consolidado POA 2022 MOD'!BS397+'Consolidado POA 2022 MOD'!BT397</f>
        <v>2097064.9913050847</v>
      </c>
      <c r="N13" s="236">
        <f>'Consolidado POA 2022 MOD'!BW397+'Consolidado POA 2022 MOD'!BX397</f>
        <v>60766.186440677971</v>
      </c>
      <c r="O13" s="236">
        <f>'Consolidado POA 2022 MOD'!CA397+'Consolidado POA 2022 MOD'!CB397</f>
        <v>697760.84166101704</v>
      </c>
      <c r="P13" s="253">
        <f t="shared" si="0"/>
        <v>27953610.993615817</v>
      </c>
    </row>
    <row r="14" spans="1:16" x14ac:dyDescent="0.25">
      <c r="A14" s="937"/>
      <c r="B14" s="963" t="s">
        <v>694</v>
      </c>
      <c r="C14" s="234" t="s">
        <v>703</v>
      </c>
      <c r="D14" s="236">
        <f>'Consolidado POA 2022 MOD'!AI447+'Consolidado POA 2022 MOD'!AJ447</f>
        <v>0</v>
      </c>
      <c r="E14" s="236">
        <f>'Consolidado POA 2022 MOD'!AM447+'Consolidado POA 2022 MOD'!AN447</f>
        <v>0</v>
      </c>
      <c r="F14" s="236">
        <f>'Consolidado POA 2022 MOD'!AQ447+'Consolidado POA 2022 MOD'!AR447</f>
        <v>0</v>
      </c>
      <c r="G14" s="236">
        <f>'Consolidado POA 2022 MOD'!AU447+'Consolidado POA 2022 MOD'!AV447</f>
        <v>0</v>
      </c>
      <c r="H14" s="236">
        <f>'Consolidado POA 2022 MOD'!AY447+'Consolidado POA 2022 MOD'!AZ447</f>
        <v>0</v>
      </c>
      <c r="I14" s="236">
        <f>'Consolidado POA 2022 MOD'!BC447+'Consolidado POA 2022 MOD'!BD447</f>
        <v>67492</v>
      </c>
      <c r="J14" s="236">
        <f>'Consolidado POA 2022 MOD'!BG447+'Consolidado POA 2022 MOD'!BH447</f>
        <v>898035</v>
      </c>
      <c r="K14" s="236">
        <f>'Consolidado POA 2022 MOD'!BK447+'Consolidado POA 2022 MOD'!BL447</f>
        <v>2261341.0303389831</v>
      </c>
      <c r="L14" s="236">
        <f>'Consolidado POA 2022 MOD'!BO447+'Consolidado POA 2022 MOD'!BP447</f>
        <v>1384523.5555932203</v>
      </c>
      <c r="M14" s="236">
        <f>'Consolidado POA 2022 MOD'!BS447+'Consolidado POA 2022 MOD'!BT447</f>
        <v>311496</v>
      </c>
      <c r="N14" s="236">
        <f>'Consolidado POA 2022 MOD'!BW447+'Consolidado POA 2022 MOD'!BX447</f>
        <v>2988558.0245762714</v>
      </c>
      <c r="O14" s="236">
        <f>'Consolidado POA 2022 MOD'!CA447+'Consolidado POA 2022 MOD'!CB447</f>
        <v>456904.23</v>
      </c>
      <c r="P14" s="253">
        <f t="shared" si="0"/>
        <v>8368349.8405084759</v>
      </c>
    </row>
    <row r="15" spans="1:16" x14ac:dyDescent="0.25">
      <c r="A15" s="937"/>
      <c r="B15" s="964"/>
      <c r="C15" s="234" t="s">
        <v>704</v>
      </c>
      <c r="D15" s="236">
        <f>'Consolidado POA 2022 MOD'!AI547+'Consolidado POA 2022 MOD'!AJ547</f>
        <v>0</v>
      </c>
      <c r="E15" s="236">
        <f>'Consolidado POA 2022 MOD'!AM547+'Consolidado POA 2022 MOD'!AN547</f>
        <v>0</v>
      </c>
      <c r="F15" s="236">
        <f>'Consolidado POA 2022 MOD'!AQ547+'Consolidado POA 2022 MOD'!AR547</f>
        <v>0</v>
      </c>
      <c r="G15" s="236">
        <f>'Consolidado POA 2022 MOD'!AU547+'Consolidado POA 2022 MOD'!AV547</f>
        <v>0</v>
      </c>
      <c r="H15" s="236">
        <f>'Consolidado POA 2022 MOD'!AY547+'Consolidado POA 2022 MOD'!AZ547</f>
        <v>0</v>
      </c>
      <c r="I15" s="236">
        <f>'Consolidado POA 2022 MOD'!BC547+'Consolidado POA 2022 MOD'!BD547</f>
        <v>0</v>
      </c>
      <c r="J15" s="236">
        <f>'Consolidado POA 2022 MOD'!BG547+'Consolidado POA 2022 MOD'!BH547</f>
        <v>0</v>
      </c>
      <c r="K15" s="236">
        <f>'Consolidado POA 2022 MOD'!BK547+'Consolidado POA 2022 MOD'!BL547</f>
        <v>143787.92372881345</v>
      </c>
      <c r="L15" s="236">
        <f>'Consolidado POA 2022 MOD'!BO547+'Consolidado POA 2022 MOD'!BP547</f>
        <v>215681.88559322013</v>
      </c>
      <c r="M15" s="236">
        <f>'Consolidado POA 2022 MOD'!BS547+'Consolidado POA 2022 MOD'!BT547</f>
        <v>0</v>
      </c>
      <c r="N15" s="236">
        <f>'Consolidado POA 2022 MOD'!BW547+'Consolidado POA 2022 MOD'!BX547</f>
        <v>215681.88559322013</v>
      </c>
      <c r="O15" s="236">
        <f>'Consolidado POA 2022 MOD'!CA547+'Consolidado POA 2022 MOD'!CB547</f>
        <v>143787.92372881345</v>
      </c>
      <c r="P15" s="253">
        <f t="shared" si="0"/>
        <v>718939.61864406709</v>
      </c>
    </row>
    <row r="16" spans="1:16" x14ac:dyDescent="0.25">
      <c r="A16" s="937"/>
      <c r="B16" s="213" t="s">
        <v>695</v>
      </c>
      <c r="C16" s="234" t="s">
        <v>701</v>
      </c>
      <c r="D16" s="236">
        <f>'Consolidado POA 2022 MOD'!AI578+'Consolidado POA 2022 MOD'!AJ578</f>
        <v>0</v>
      </c>
      <c r="E16" s="236">
        <f>'Consolidado POA 2022 MOD'!AM578+'Consolidado POA 2022 MOD'!AN578</f>
        <v>0</v>
      </c>
      <c r="F16" s="236">
        <f>'Consolidado POA 2022 MOD'!AQ578+'Consolidado POA 2022 MOD'!AR578</f>
        <v>0</v>
      </c>
      <c r="G16" s="236">
        <f>'Consolidado POA 2022 MOD'!AU578+'Consolidado POA 2022 MOD'!AV578</f>
        <v>0</v>
      </c>
      <c r="H16" s="236">
        <f>'Consolidado POA 2022 MOD'!AY578+'Consolidado POA 2022 MOD'!AZ578</f>
        <v>0</v>
      </c>
      <c r="I16" s="236">
        <f>'Consolidado POA 2022 MOD'!BC578+'Consolidado POA 2022 MOD'!BD578</f>
        <v>0</v>
      </c>
      <c r="J16" s="236">
        <f>'Consolidado POA 2022 MOD'!BG578+'Consolidado POA 2022 MOD'!BH578</f>
        <v>0</v>
      </c>
      <c r="K16" s="236">
        <f>'Consolidado POA 2022 MOD'!BK578+'Consolidado POA 2022 MOD'!BL578</f>
        <v>0</v>
      </c>
      <c r="L16" s="236">
        <f>'Consolidado POA 2022 MOD'!BO578+'Consolidado POA 2022 MOD'!BP578</f>
        <v>0</v>
      </c>
      <c r="M16" s="236">
        <f>'Consolidado POA 2022 MOD'!BS578+'Consolidado POA 2022 MOD'!BT578</f>
        <v>0</v>
      </c>
      <c r="N16" s="236">
        <f>'Consolidado POA 2022 MOD'!BW578+'Consolidado POA 2022 MOD'!BX578</f>
        <v>0</v>
      </c>
      <c r="O16" s="236">
        <f>'Consolidado POA 2022 MOD'!CA578+'Consolidado POA 2022 MOD'!CB578</f>
        <v>0</v>
      </c>
      <c r="P16" s="253">
        <f t="shared" si="0"/>
        <v>0</v>
      </c>
    </row>
    <row r="17" spans="1:16" ht="15.75" thickBot="1" x14ac:dyDescent="0.3">
      <c r="A17" s="937"/>
      <c r="B17" s="219" t="s">
        <v>696</v>
      </c>
      <c r="C17" s="235"/>
      <c r="D17" s="238">
        <f>SUM(D5:D16)</f>
        <v>0</v>
      </c>
      <c r="E17" s="238">
        <f t="shared" ref="E17:P17" si="1">SUM(E5:E16)</f>
        <v>0</v>
      </c>
      <c r="F17" s="238">
        <f t="shared" si="1"/>
        <v>0</v>
      </c>
      <c r="G17" s="238">
        <f t="shared" si="1"/>
        <v>42593</v>
      </c>
      <c r="H17" s="238">
        <f t="shared" si="1"/>
        <v>1464643.7643416948</v>
      </c>
      <c r="I17" s="238">
        <f t="shared" si="1"/>
        <v>2414125.3101571375</v>
      </c>
      <c r="J17" s="238">
        <f t="shared" si="1"/>
        <v>11878397.473543527</v>
      </c>
      <c r="K17" s="238">
        <f t="shared" si="1"/>
        <v>12488391.723350855</v>
      </c>
      <c r="L17" s="238">
        <f t="shared" si="1"/>
        <v>30262029.671603393</v>
      </c>
      <c r="M17" s="238">
        <f t="shared" si="1"/>
        <v>22528603.084768165</v>
      </c>
      <c r="N17" s="238">
        <f t="shared" si="1"/>
        <v>19134258.654121432</v>
      </c>
      <c r="O17" s="238">
        <f t="shared" si="1"/>
        <v>56623775.193599783</v>
      </c>
      <c r="P17" s="238">
        <f t="shared" si="1"/>
        <v>156836817.87548596</v>
      </c>
    </row>
    <row r="18" spans="1:16" x14ac:dyDescent="0.25">
      <c r="A18" s="937"/>
      <c r="B18" s="937"/>
      <c r="C18" s="937"/>
      <c r="D18" s="937"/>
      <c r="E18" s="937"/>
      <c r="F18" s="937"/>
      <c r="G18" s="937"/>
      <c r="H18" s="937"/>
      <c r="I18" s="937"/>
      <c r="J18" s="937"/>
      <c r="K18" s="937"/>
      <c r="L18" s="937"/>
      <c r="M18" s="937"/>
      <c r="N18" s="937"/>
      <c r="O18" s="937"/>
      <c r="P18" s="937"/>
    </row>
    <row r="19" spans="1:16" x14ac:dyDescent="0.25">
      <c r="A19" s="937"/>
      <c r="B19" s="937"/>
      <c r="C19" s="937"/>
      <c r="D19" s="937"/>
      <c r="E19" s="937"/>
      <c r="F19" s="937"/>
      <c r="G19" s="937"/>
      <c r="H19" s="937"/>
      <c r="I19" s="937"/>
      <c r="J19" s="937"/>
      <c r="K19" s="937"/>
      <c r="L19" s="937"/>
      <c r="M19" s="937"/>
      <c r="N19" s="937"/>
      <c r="O19" s="937"/>
      <c r="P19" s="937"/>
    </row>
    <row r="20" spans="1:16" x14ac:dyDescent="0.25">
      <c r="A20" s="937"/>
      <c r="B20" s="937"/>
      <c r="C20" s="937"/>
      <c r="D20" s="937"/>
      <c r="E20" s="937"/>
      <c r="F20" s="937"/>
      <c r="G20" s="937"/>
      <c r="H20" s="937"/>
      <c r="I20" s="937"/>
      <c r="J20" s="937"/>
      <c r="K20" s="937"/>
      <c r="L20" s="937"/>
      <c r="M20" s="937"/>
      <c r="N20" s="937"/>
      <c r="O20" s="937"/>
      <c r="P20" s="937"/>
    </row>
    <row r="21" spans="1:16" ht="15.75" thickBot="1" x14ac:dyDescent="0.3">
      <c r="A21" s="937"/>
      <c r="B21" s="937"/>
      <c r="C21" s="937"/>
      <c r="D21" s="937"/>
      <c r="E21" s="937"/>
      <c r="F21" s="937"/>
      <c r="G21" s="937"/>
      <c r="H21" s="937"/>
      <c r="I21" s="937"/>
      <c r="J21" s="937"/>
      <c r="K21" s="937"/>
      <c r="L21" s="937"/>
      <c r="M21" s="937"/>
      <c r="N21" s="937"/>
      <c r="O21" s="937"/>
      <c r="P21" s="937"/>
    </row>
    <row r="22" spans="1:16" ht="16.5" thickBot="1" x14ac:dyDescent="0.3">
      <c r="A22" s="937"/>
      <c r="B22" s="938"/>
      <c r="C22" s="938"/>
      <c r="D22" s="961" t="s">
        <v>733</v>
      </c>
      <c r="E22" s="962"/>
      <c r="F22" s="962"/>
      <c r="G22" s="962"/>
      <c r="H22" s="962"/>
      <c r="I22" s="962"/>
      <c r="J22" s="962"/>
      <c r="K22" s="962"/>
      <c r="L22" s="962"/>
      <c r="M22" s="962"/>
      <c r="N22" s="962"/>
      <c r="O22" s="962"/>
      <c r="P22" s="966"/>
    </row>
    <row r="23" spans="1:16" ht="30.75" thickBot="1" x14ac:dyDescent="0.3">
      <c r="A23" s="937"/>
      <c r="B23" s="256" t="s">
        <v>688</v>
      </c>
      <c r="C23" s="257" t="s">
        <v>700</v>
      </c>
      <c r="D23" s="256" t="s">
        <v>720</v>
      </c>
      <c r="E23" s="256" t="s">
        <v>721</v>
      </c>
      <c r="F23" s="256" t="s">
        <v>722</v>
      </c>
      <c r="G23" s="256" t="s">
        <v>723</v>
      </c>
      <c r="H23" s="256" t="s">
        <v>724</v>
      </c>
      <c r="I23" s="256" t="s">
        <v>725</v>
      </c>
      <c r="J23" s="256" t="s">
        <v>726</v>
      </c>
      <c r="K23" s="256" t="s">
        <v>727</v>
      </c>
      <c r="L23" s="256" t="s">
        <v>728</v>
      </c>
      <c r="M23" s="256" t="s">
        <v>729</v>
      </c>
      <c r="N23" s="256" t="s">
        <v>730</v>
      </c>
      <c r="O23" s="256" t="s">
        <v>731</v>
      </c>
      <c r="P23" s="259" t="s">
        <v>696</v>
      </c>
    </row>
    <row r="24" spans="1:16" x14ac:dyDescent="0.25">
      <c r="A24" s="937"/>
      <c r="B24" s="249" t="s">
        <v>690</v>
      </c>
      <c r="C24" s="250" t="s">
        <v>702</v>
      </c>
      <c r="D24" s="251">
        <f>'Consolidado POA 2022 MOD'!AH5</f>
        <v>0</v>
      </c>
      <c r="E24" s="251">
        <f>'Consolidado POA 2022 MOD'!AL5</f>
        <v>0</v>
      </c>
      <c r="F24" s="251">
        <f>'Consolidado POA 2022 MOD'!AP5</f>
        <v>0</v>
      </c>
      <c r="G24" s="251">
        <f>'Consolidado POA 2022 MOD'!AT5</f>
        <v>3407</v>
      </c>
      <c r="H24" s="251">
        <f>'Consolidado POA 2022 MOD'!AX5</f>
        <v>34127</v>
      </c>
      <c r="I24" s="251">
        <f>'Consolidado POA 2022 MOD'!BB5</f>
        <v>45238.111111111124</v>
      </c>
      <c r="J24" s="251">
        <f>'Consolidado POA 2022 MOD'!BF5</f>
        <v>161570.93973634654</v>
      </c>
      <c r="K24" s="251">
        <f>'Consolidado POA 2022 MOD'!BJ5</f>
        <v>177393.85499058384</v>
      </c>
      <c r="L24" s="251">
        <f>'Consolidado POA 2022 MOD'!BN5</f>
        <v>447423.1431261769</v>
      </c>
      <c r="M24" s="251">
        <f>'Consolidado POA 2022 MOD'!BR5</f>
        <v>283352.02448210923</v>
      </c>
      <c r="N24" s="251">
        <f>'Consolidado POA 2022 MOD'!BV5</f>
        <v>358517.58380414307</v>
      </c>
      <c r="O24" s="251">
        <f>'Consolidado POA 2022 MOD'!BZ5</f>
        <v>1122960.5743879471</v>
      </c>
      <c r="P24" s="253">
        <f>SUM(D24:O24)</f>
        <v>2633990.231638418</v>
      </c>
    </row>
    <row r="25" spans="1:16" x14ac:dyDescent="0.25">
      <c r="A25" s="937"/>
      <c r="B25" s="963" t="s">
        <v>691</v>
      </c>
      <c r="C25" s="234" t="s">
        <v>707</v>
      </c>
      <c r="D25" s="236">
        <f>'Consolidado POA 2022 MOD'!AH100+'Consolidado POA 2022 MOD'!AH208</f>
        <v>0</v>
      </c>
      <c r="E25" s="236">
        <f>'Consolidado POA 2022 MOD'!AL100+'Consolidado POA 2022 MOD'!AL208</f>
        <v>0</v>
      </c>
      <c r="F25" s="236">
        <f>'Consolidado POA 2022 MOD'!AP100+'Consolidado POA 2022 MOD'!AP208</f>
        <v>0</v>
      </c>
      <c r="G25" s="236">
        <f>'Consolidado POA 2022 MOD'!AT100+'Consolidado POA 2022 MOD'!AT208</f>
        <v>0</v>
      </c>
      <c r="H25" s="236">
        <f>'Consolidado POA 2022 MOD'!AX100+'Consolidado POA 2022 MOD'!AX208</f>
        <v>54885.585454463275</v>
      </c>
      <c r="I25" s="236">
        <f>'Consolidado POA 2022 MOD'!BB100+'Consolidado POA 2022 MOD'!BB208</f>
        <v>35605.585454463275</v>
      </c>
      <c r="J25" s="236">
        <f>'Consolidado POA 2022 MOD'!BF100+'Consolidado POA 2022 MOD'!BF208</f>
        <v>38192.343694463278</v>
      </c>
      <c r="K25" s="236">
        <f>'Consolidado POA 2022 MOD'!BJ100+'Consolidado POA 2022 MOD'!BJ208</f>
        <v>184382.33527457621</v>
      </c>
      <c r="L25" s="236">
        <f>'Consolidado POA 2022 MOD'!BN100+'Consolidado POA 2022 MOD'!BN208</f>
        <v>315098.58739501482</v>
      </c>
      <c r="M25" s="236">
        <f>'Consolidado POA 2022 MOD'!BR100+'Consolidado POA 2022 MOD'!BR208</f>
        <v>578311.22173050814</v>
      </c>
      <c r="N25" s="236">
        <f>'Consolidado POA 2022 MOD'!BV100+'Consolidado POA 2022 MOD'!BV208</f>
        <v>390692.36177627114</v>
      </c>
      <c r="O25" s="236">
        <f>'Consolidado POA 2022 MOD'!BZ100+'Consolidado POA 2022 MOD'!BZ208</f>
        <v>1803748.0275380851</v>
      </c>
      <c r="P25" s="253">
        <f t="shared" ref="P25:P35" si="2">SUM(D25:O25)</f>
        <v>3400916.048317845</v>
      </c>
    </row>
    <row r="26" spans="1:16" x14ac:dyDescent="0.25">
      <c r="A26" s="937"/>
      <c r="B26" s="965"/>
      <c r="C26" s="234" t="s">
        <v>708</v>
      </c>
      <c r="D26" s="236">
        <f>'Consolidado POA 2022 MOD'!AH119+'Consolidado POA 2022 MOD'!AH222</f>
        <v>0</v>
      </c>
      <c r="E26" s="236">
        <f>'Consolidado POA 2022 MOD'!AL119+'Consolidado POA 2022 MOD'!AL222</f>
        <v>0</v>
      </c>
      <c r="F26" s="236">
        <f>'Consolidado POA 2022 MOD'!AP119+'Consolidado POA 2022 MOD'!AP222</f>
        <v>0</v>
      </c>
      <c r="G26" s="236">
        <f>'Consolidado POA 2022 MOD'!AT119+'Consolidado POA 2022 MOD'!AT222</f>
        <v>0</v>
      </c>
      <c r="H26" s="236">
        <f>'Consolidado POA 2022 MOD'!AX119+'Consolidado POA 2022 MOD'!AX222</f>
        <v>11963.728813559323</v>
      </c>
      <c r="I26" s="236">
        <f>'Consolidado POA 2022 MOD'!BB119+'Consolidado POA 2022 MOD'!BB222</f>
        <v>14523.728813559323</v>
      </c>
      <c r="J26" s="236">
        <f>'Consolidado POA 2022 MOD'!BF119+'Consolidado POA 2022 MOD'!BF222</f>
        <v>14523.728813559323</v>
      </c>
      <c r="K26" s="236">
        <f>'Consolidado POA 2022 MOD'!BJ119+'Consolidado POA 2022 MOD'!BJ222</f>
        <v>212406.73696474568</v>
      </c>
      <c r="L26" s="236">
        <f>'Consolidado POA 2022 MOD'!BN119+'Consolidado POA 2022 MOD'!BN222</f>
        <v>485250.49637288117</v>
      </c>
      <c r="M26" s="236">
        <f>'Consolidado POA 2022 MOD'!BR119+'Consolidado POA 2022 MOD'!BR222</f>
        <v>473633.74608440674</v>
      </c>
      <c r="N26" s="236">
        <f>'Consolidado POA 2022 MOD'!BV119+'Consolidado POA 2022 MOD'!BV222</f>
        <v>424700.25993389817</v>
      </c>
      <c r="O26" s="236">
        <f>'Consolidado POA 2022 MOD'!BZ119+'Consolidado POA 2022 MOD'!BZ222</f>
        <v>1947100.8604183039</v>
      </c>
      <c r="P26" s="253">
        <f t="shared" si="2"/>
        <v>3584103.2862149137</v>
      </c>
    </row>
    <row r="27" spans="1:16" x14ac:dyDescent="0.25">
      <c r="A27" s="937"/>
      <c r="B27" s="965"/>
      <c r="C27" s="234" t="s">
        <v>709</v>
      </c>
      <c r="D27" s="236">
        <f>'Consolidado POA 2022 MOD'!AH138+'Consolidado POA 2022 MOD'!AH236</f>
        <v>0</v>
      </c>
      <c r="E27" s="236">
        <f>'Consolidado POA 2022 MOD'!AL138+'Consolidado POA 2022 MOD'!AL236</f>
        <v>0</v>
      </c>
      <c r="F27" s="236">
        <f>'Consolidado POA 2022 MOD'!AP138+'Consolidado POA 2022 MOD'!AP236</f>
        <v>0</v>
      </c>
      <c r="G27" s="236">
        <f>'Consolidado POA 2022 MOD'!AT138+'Consolidado POA 2022 MOD'!AT236</f>
        <v>0</v>
      </c>
      <c r="H27" s="236">
        <f>'Consolidado POA 2022 MOD'!AX138+'Consolidado POA 2022 MOD'!AX236</f>
        <v>19498.151533559321</v>
      </c>
      <c r="I27" s="236">
        <f>'Consolidado POA 2022 MOD'!BB138+'Consolidado POA 2022 MOD'!BB236</f>
        <v>19498.151533559321</v>
      </c>
      <c r="J27" s="236">
        <f>'Consolidado POA 2022 MOD'!BF138+'Consolidado POA 2022 MOD'!BF236</f>
        <v>22009.625773559324</v>
      </c>
      <c r="K27" s="236">
        <f>'Consolidado POA 2022 MOD'!BJ138+'Consolidado POA 2022 MOD'!BJ236</f>
        <v>146625.0664016949</v>
      </c>
      <c r="L27" s="236">
        <f>'Consolidado POA 2022 MOD'!BN138+'Consolidado POA 2022 MOD'!BN236</f>
        <v>211211.68572203381</v>
      </c>
      <c r="M27" s="236">
        <f>'Consolidado POA 2022 MOD'!BR138+'Consolidado POA 2022 MOD'!BR236</f>
        <v>457731.46797033877</v>
      </c>
      <c r="N27" s="236">
        <f>'Consolidado POA 2022 MOD'!BV138+'Consolidado POA 2022 MOD'!BV236</f>
        <v>319822.35831694899</v>
      </c>
      <c r="O27" s="236">
        <f>'Consolidado POA 2022 MOD'!BZ138+'Consolidado POA 2022 MOD'!BZ236</f>
        <v>1261548.2894499996</v>
      </c>
      <c r="P27" s="253">
        <f t="shared" si="2"/>
        <v>2457944.7967016939</v>
      </c>
    </row>
    <row r="28" spans="1:16" x14ac:dyDescent="0.25">
      <c r="A28" s="937"/>
      <c r="B28" s="965"/>
      <c r="C28" s="234" t="s">
        <v>710</v>
      </c>
      <c r="D28" s="236">
        <f>'Consolidado POA 2022 MOD'!AH157+'Consolidado POA 2022 MOD'!AH250</f>
        <v>0</v>
      </c>
      <c r="E28" s="236">
        <f>'Consolidado POA 2022 MOD'!AL157+'Consolidado POA 2022 MOD'!AL250</f>
        <v>0</v>
      </c>
      <c r="F28" s="236">
        <f>'Consolidado POA 2022 MOD'!AP157+'Consolidado POA 2022 MOD'!AP250</f>
        <v>0</v>
      </c>
      <c r="G28" s="236">
        <f>'Consolidado POA 2022 MOD'!AT157+'Consolidado POA 2022 MOD'!AT250</f>
        <v>0</v>
      </c>
      <c r="H28" s="236">
        <f>'Consolidado POA 2022 MOD'!AX157+'Consolidado POA 2022 MOD'!AX250</f>
        <v>19566.376414915256</v>
      </c>
      <c r="I28" s="236">
        <f>'Consolidado POA 2022 MOD'!BB157+'Consolidado POA 2022 MOD'!BB250</f>
        <v>22126.376414915256</v>
      </c>
      <c r="J28" s="236">
        <f>'Consolidado POA 2022 MOD'!BF157+'Consolidado POA 2022 MOD'!BF250</f>
        <v>24713.134654915255</v>
      </c>
      <c r="K28" s="236">
        <f>'Consolidado POA 2022 MOD'!BJ157+'Consolidado POA 2022 MOD'!BJ250</f>
        <v>134761.06519023725</v>
      </c>
      <c r="L28" s="236">
        <f>'Consolidado POA 2022 MOD'!BN157+'Consolidado POA 2022 MOD'!BN250</f>
        <v>78929.210859421713</v>
      </c>
      <c r="M28" s="236">
        <f>'Consolidado POA 2022 MOD'!BR157+'Consolidado POA 2022 MOD'!BR250</f>
        <v>381793.81885823724</v>
      </c>
      <c r="N28" s="236">
        <f>'Consolidado POA 2022 MOD'!BV157+'Consolidado POA 2022 MOD'!BV250</f>
        <v>263482.58414067794</v>
      </c>
      <c r="O28" s="236">
        <f>'Consolidado POA 2022 MOD'!BZ157+'Consolidado POA 2022 MOD'!BZ250</f>
        <v>765659.95054886537</v>
      </c>
      <c r="P28" s="253">
        <f t="shared" si="2"/>
        <v>1691032.5170821853</v>
      </c>
    </row>
    <row r="29" spans="1:16" x14ac:dyDescent="0.25">
      <c r="A29" s="937"/>
      <c r="B29" s="965"/>
      <c r="C29" s="234" t="s">
        <v>711</v>
      </c>
      <c r="D29" s="236">
        <f>'Consolidado POA 2022 MOD'!AH176+'Consolidado POA 2022 MOD'!AH264</f>
        <v>0</v>
      </c>
      <c r="E29" s="236">
        <f>'Consolidado POA 2022 MOD'!AL176+'Consolidado POA 2022 MOD'!AL264</f>
        <v>0</v>
      </c>
      <c r="F29" s="236">
        <f>'Consolidado POA 2022 MOD'!AP176+'Consolidado POA 2022 MOD'!AP264</f>
        <v>0</v>
      </c>
      <c r="G29" s="236">
        <f>'Consolidado POA 2022 MOD'!AT176+'Consolidado POA 2022 MOD'!AT264</f>
        <v>0</v>
      </c>
      <c r="H29" s="236">
        <f>'Consolidado POA 2022 MOD'!AX176+'Consolidado POA 2022 MOD'!AX264</f>
        <v>11963.728813559323</v>
      </c>
      <c r="I29" s="236">
        <f>'Consolidado POA 2022 MOD'!BB176+'Consolidado POA 2022 MOD'!BB264</f>
        <v>11963.728813559323</v>
      </c>
      <c r="J29" s="236">
        <f>'Consolidado POA 2022 MOD'!BF176+'Consolidado POA 2022 MOD'!BF264</f>
        <v>11963.728813559323</v>
      </c>
      <c r="K29" s="236">
        <f>'Consolidado POA 2022 MOD'!BJ176+'Consolidado POA 2022 MOD'!BJ264</f>
        <v>150223.27919999996</v>
      </c>
      <c r="L29" s="236">
        <f>'Consolidado POA 2022 MOD'!BN176+'Consolidado POA 2022 MOD'!BN264</f>
        <v>187519.57363369883</v>
      </c>
      <c r="M29" s="236">
        <f>'Consolidado POA 2022 MOD'!BR176+'Consolidado POA 2022 MOD'!BR264</f>
        <v>352799.65706271166</v>
      </c>
      <c r="N29" s="236">
        <f>'Consolidado POA 2022 MOD'!BV176+'Consolidado POA 2022 MOD'!BV264</f>
        <v>166289.79730508474</v>
      </c>
      <c r="O29" s="236">
        <f>'Consolidado POA 2022 MOD'!BZ176+'Consolidado POA 2022 MOD'!BZ264</f>
        <v>1041591.9433831502</v>
      </c>
      <c r="P29" s="253">
        <f t="shared" si="2"/>
        <v>1934315.4370253235</v>
      </c>
    </row>
    <row r="30" spans="1:16" x14ac:dyDescent="0.25">
      <c r="A30" s="937"/>
      <c r="B30" s="964"/>
      <c r="C30" s="234" t="s">
        <v>712</v>
      </c>
      <c r="D30" s="236">
        <f>'Consolidado POA 2022 MOD'!AH81+'Consolidado POA 2022 MOD'!AH194</f>
        <v>0</v>
      </c>
      <c r="E30" s="236">
        <f>'Consolidado POA 2022 MOD'!AL81+'Consolidado POA 2022 MOD'!AL194</f>
        <v>0</v>
      </c>
      <c r="F30" s="236">
        <f>'Consolidado POA 2022 MOD'!AP81+'Consolidado POA 2022 MOD'!AP194</f>
        <v>0</v>
      </c>
      <c r="G30" s="236">
        <f>'Consolidado POA 2022 MOD'!AT81+'Consolidado POA 2022 MOD'!AT194</f>
        <v>0</v>
      </c>
      <c r="H30" s="236">
        <f>'Consolidado POA 2022 MOD'!AX81+'Consolidado POA 2022 MOD'!AX194</f>
        <v>20459.715294915255</v>
      </c>
      <c r="I30" s="236">
        <f>'Consolidado POA 2022 MOD'!BB81+'Consolidado POA 2022 MOD'!BB194</f>
        <v>20459.715294915255</v>
      </c>
      <c r="J30" s="236">
        <f>'Consolidado POA 2022 MOD'!BF81+'Consolidado POA 2022 MOD'!BF194</f>
        <v>24077.586494915256</v>
      </c>
      <c r="K30" s="236">
        <f>'Consolidado POA 2022 MOD'!BJ81+'Consolidado POA 2022 MOD'!BJ194</f>
        <v>142316.81815169484</v>
      </c>
      <c r="L30" s="236">
        <f>'Consolidado POA 2022 MOD'!BN81+'Consolidado POA 2022 MOD'!BN194</f>
        <v>204398.19371186435</v>
      </c>
      <c r="M30" s="236">
        <f>'Consolidado POA 2022 MOD'!BR81+'Consolidado POA 2022 MOD'!BR194</f>
        <v>277910.90606144047</v>
      </c>
      <c r="N30" s="236">
        <f>'Consolidado POA 2022 MOD'!BV81+'Consolidado POA 2022 MOD'!BV194</f>
        <v>277873.98198644054</v>
      </c>
      <c r="O30" s="236">
        <f>'Consolidado POA 2022 MOD'!BZ81+'Consolidado POA 2022 MOD'!BZ194</f>
        <v>920846.36513601663</v>
      </c>
      <c r="P30" s="253">
        <f t="shared" si="2"/>
        <v>1888343.2821322025</v>
      </c>
    </row>
    <row r="31" spans="1:16" x14ac:dyDescent="0.25">
      <c r="A31" s="937"/>
      <c r="B31" s="213" t="s">
        <v>692</v>
      </c>
      <c r="C31" s="234" t="s">
        <v>705</v>
      </c>
      <c r="D31" s="236">
        <f>'Consolidado POA 2022 MOD'!AH278</f>
        <v>0</v>
      </c>
      <c r="E31" s="236">
        <f>'Consolidado POA 2022 MOD'!AL278</f>
        <v>0</v>
      </c>
      <c r="F31" s="236">
        <f>'Consolidado POA 2022 MOD'!AP278</f>
        <v>0</v>
      </c>
      <c r="G31" s="236">
        <f>'Consolidado POA 2022 MOD'!AT278</f>
        <v>0</v>
      </c>
      <c r="H31" s="236">
        <f>'Consolidado POA 2022 MOD'!AX278</f>
        <v>0</v>
      </c>
      <c r="I31" s="236">
        <f>'Consolidado POA 2022 MOD'!BB278</f>
        <v>640</v>
      </c>
      <c r="J31" s="236">
        <f>'Consolidado POA 2022 MOD'!BF278</f>
        <v>33506.754512099105</v>
      </c>
      <c r="K31" s="236">
        <f>'Consolidado POA 2022 MOD'!BJ278</f>
        <v>388686.78590071137</v>
      </c>
      <c r="L31" s="236">
        <f>'Consolidado POA 2022 MOD'!BN278</f>
        <v>400679.22454284807</v>
      </c>
      <c r="M31" s="236">
        <f>'Consolidado POA 2022 MOD'!BR278</f>
        <v>696377.55129681039</v>
      </c>
      <c r="N31" s="236">
        <f>'Consolidado POA 2022 MOD'!BV278</f>
        <v>553053.75926558604</v>
      </c>
      <c r="O31" s="236">
        <f>'Consolidado POA 2022 MOD'!BZ278</f>
        <v>991211.13042751641</v>
      </c>
      <c r="P31" s="253">
        <f t="shared" si="2"/>
        <v>3064155.2059455714</v>
      </c>
    </row>
    <row r="32" spans="1:16" x14ac:dyDescent="0.25">
      <c r="A32" s="937"/>
      <c r="B32" s="213" t="s">
        <v>693</v>
      </c>
      <c r="C32" s="234" t="s">
        <v>706</v>
      </c>
      <c r="D32" s="236">
        <f>'Consolidado POA 2022 MOD'!AH397</f>
        <v>0</v>
      </c>
      <c r="E32" s="236">
        <f>'Consolidado POA 2022 MOD'!AL397</f>
        <v>0</v>
      </c>
      <c r="F32" s="236">
        <f>'Consolidado POA 2022 MOD'!AP397</f>
        <v>0</v>
      </c>
      <c r="G32" s="236">
        <f>'Consolidado POA 2022 MOD'!AT397</f>
        <v>0</v>
      </c>
      <c r="H32" s="236">
        <f>'Consolidado POA 2022 MOD'!AX397</f>
        <v>20573.658000000003</v>
      </c>
      <c r="I32" s="236">
        <f>'Consolidado POA 2022 MOD'!BB397</f>
        <v>133589.6290677966</v>
      </c>
      <c r="J32" s="236">
        <f>'Consolidado POA 2022 MOD'!BF397</f>
        <v>1450140.074542373</v>
      </c>
      <c r="K32" s="236">
        <f>'Consolidado POA 2022 MOD'!BJ397</f>
        <v>156917.70000000001</v>
      </c>
      <c r="L32" s="236">
        <f>'Consolidado POA 2022 MOD'!BN397</f>
        <v>2702807.25</v>
      </c>
      <c r="M32" s="236">
        <f>'Consolidado POA 2022 MOD'!BR397</f>
        <v>376854.45818644069</v>
      </c>
      <c r="N32" s="236">
        <f>'Consolidado POA 2022 MOD'!BV397</f>
        <v>10937.913559322034</v>
      </c>
      <c r="O32" s="236">
        <f>'Consolidado POA 2022 MOD'!BZ397</f>
        <v>125185.45800000001</v>
      </c>
      <c r="P32" s="253">
        <f t="shared" si="2"/>
        <v>4977006.1413559327</v>
      </c>
    </row>
    <row r="33" spans="1:17" x14ac:dyDescent="0.25">
      <c r="A33" s="937"/>
      <c r="B33" s="963" t="s">
        <v>694</v>
      </c>
      <c r="C33" s="234" t="s">
        <v>703</v>
      </c>
      <c r="D33" s="236">
        <f>'Consolidado POA 2022 MOD'!AH447</f>
        <v>0</v>
      </c>
      <c r="E33" s="236">
        <f>'Consolidado POA 2022 MOD'!AL447</f>
        <v>0</v>
      </c>
      <c r="F33" s="236">
        <f>'Consolidado POA 2022 MOD'!AP447</f>
        <v>0</v>
      </c>
      <c r="G33" s="236">
        <f>'Consolidado POA 2022 MOD'!AT447</f>
        <v>0</v>
      </c>
      <c r="H33" s="236">
        <f>'Consolidado POA 2022 MOD'!AX447</f>
        <v>0</v>
      </c>
      <c r="I33" s="236">
        <f>'Consolidado POA 2022 MOD'!BB447</f>
        <v>5868</v>
      </c>
      <c r="J33" s="236">
        <f>'Consolidado POA 2022 MOD'!BF447</f>
        <v>78090</v>
      </c>
      <c r="K33" s="236">
        <f>'Consolidado POA 2022 MOD'!BJ447</f>
        <v>328775.1696610169</v>
      </c>
      <c r="L33" s="236">
        <f>'Consolidado POA 2022 MOD'!BN447</f>
        <v>216980.74440677968</v>
      </c>
      <c r="M33" s="236">
        <f>'Consolidado POA 2022 MOD'!BR447</f>
        <v>49110</v>
      </c>
      <c r="N33" s="236">
        <f>'Consolidado POA 2022 MOD'!BV447</f>
        <v>518827.67542372883</v>
      </c>
      <c r="O33" s="236">
        <f>'Consolidado POA 2022 MOD'!BZ447</f>
        <v>82242.76999999999</v>
      </c>
      <c r="P33" s="253">
        <f t="shared" si="2"/>
        <v>1279894.3594915255</v>
      </c>
    </row>
    <row r="34" spans="1:17" x14ac:dyDescent="0.25">
      <c r="A34" s="937"/>
      <c r="B34" s="964"/>
      <c r="C34" s="234" t="s">
        <v>704</v>
      </c>
      <c r="D34" s="236">
        <f>'Consolidado POA 2022 MOD'!AH547</f>
        <v>0</v>
      </c>
      <c r="E34" s="236">
        <f>'Consolidado POA 2022 MOD'!AL547</f>
        <v>0</v>
      </c>
      <c r="F34" s="236">
        <f>'Consolidado POA 2022 MOD'!AP547</f>
        <v>0</v>
      </c>
      <c r="G34" s="236">
        <f>'Consolidado POA 2022 MOD'!AT547</f>
        <v>0</v>
      </c>
      <c r="H34" s="236">
        <f>'Consolidado POA 2022 MOD'!AX547</f>
        <v>0</v>
      </c>
      <c r="I34" s="236">
        <f>'Consolidado POA 2022 MOD'!BB547</f>
        <v>0</v>
      </c>
      <c r="J34" s="236">
        <f>'Consolidado POA 2022 MOD'!BF547</f>
        <v>0</v>
      </c>
      <c r="K34" s="236">
        <f>'Consolidado POA 2022 MOD'!BJ547</f>
        <v>25881.826271186423</v>
      </c>
      <c r="L34" s="236">
        <f>'Consolidado POA 2022 MOD'!BN547</f>
        <v>38822.739406779627</v>
      </c>
      <c r="M34" s="236">
        <f>'Consolidado POA 2022 MOD'!BR547</f>
        <v>0</v>
      </c>
      <c r="N34" s="236">
        <f>'Consolidado POA 2022 MOD'!BV547</f>
        <v>38822.739406779627</v>
      </c>
      <c r="O34" s="236">
        <f>'Consolidado POA 2022 MOD'!BZ547</f>
        <v>25881.826271186423</v>
      </c>
      <c r="P34" s="253">
        <f t="shared" si="2"/>
        <v>129409.1313559321</v>
      </c>
    </row>
    <row r="35" spans="1:17" x14ac:dyDescent="0.25">
      <c r="A35" s="937"/>
      <c r="B35" s="213" t="s">
        <v>695</v>
      </c>
      <c r="C35" s="234" t="s">
        <v>701</v>
      </c>
      <c r="D35" s="236">
        <f>'Consolidado POA 2022 MOD'!AH578</f>
        <v>433544</v>
      </c>
      <c r="E35" s="236">
        <f>'Consolidado POA 2022 MOD'!AL578</f>
        <v>798160</v>
      </c>
      <c r="F35" s="236">
        <f>'Consolidado POA 2022 MOD'!AP578</f>
        <v>725009</v>
      </c>
      <c r="G35" s="236">
        <f>'Consolidado POA 2022 MOD'!AT578</f>
        <v>1023557.8333333334</v>
      </c>
      <c r="H35" s="236">
        <f>'Consolidado POA 2022 MOD'!AX578</f>
        <v>1023557.8333333334</v>
      </c>
      <c r="I35" s="236">
        <f>'Consolidado POA 2022 MOD'!BB578</f>
        <v>1023557.8333333334</v>
      </c>
      <c r="J35" s="236">
        <f>'Consolidado POA 2022 MOD'!BF578</f>
        <v>1023557.8333333334</v>
      </c>
      <c r="K35" s="236">
        <f>'Consolidado POA 2022 MOD'!BJ578</f>
        <v>1023557.8333333334</v>
      </c>
      <c r="L35" s="236">
        <f>'Consolidado POA 2022 MOD'!BN578</f>
        <v>1023557.8333333334</v>
      </c>
      <c r="M35" s="236">
        <f>'Consolidado POA 2022 MOD'!BR578</f>
        <v>1023557.8333333334</v>
      </c>
      <c r="N35" s="236">
        <f>'Consolidado POA 2022 MOD'!BV578</f>
        <v>1023557.8333333334</v>
      </c>
      <c r="O35" s="236">
        <f>'Consolidado POA 2022 MOD'!BZ578</f>
        <v>2137518.333333334</v>
      </c>
      <c r="P35" s="253">
        <f t="shared" si="2"/>
        <v>12282694</v>
      </c>
    </row>
    <row r="36" spans="1:17" ht="15.75" thickBot="1" x14ac:dyDescent="0.3">
      <c r="A36" s="937"/>
      <c r="B36" s="219" t="s">
        <v>696</v>
      </c>
      <c r="C36" s="235"/>
      <c r="D36" s="238">
        <f>SUM(D24:D35)</f>
        <v>433544</v>
      </c>
      <c r="E36" s="238">
        <f t="shared" ref="E36:P36" si="3">SUM(E24:E35)</f>
        <v>798160</v>
      </c>
      <c r="F36" s="238">
        <f t="shared" si="3"/>
        <v>725009</v>
      </c>
      <c r="G36" s="238">
        <f t="shared" si="3"/>
        <v>1026964.8333333334</v>
      </c>
      <c r="H36" s="238">
        <f t="shared" si="3"/>
        <v>1216595.7776583051</v>
      </c>
      <c r="I36" s="238">
        <f t="shared" si="3"/>
        <v>1333070.8598372128</v>
      </c>
      <c r="J36" s="238">
        <f t="shared" si="3"/>
        <v>2882345.7503691236</v>
      </c>
      <c r="K36" s="238">
        <f t="shared" si="3"/>
        <v>3071928.4713397808</v>
      </c>
      <c r="L36" s="238">
        <f t="shared" si="3"/>
        <v>6312678.6825108314</v>
      </c>
      <c r="M36" s="238">
        <f t="shared" si="3"/>
        <v>4951432.6850663368</v>
      </c>
      <c r="N36" s="238">
        <f t="shared" si="3"/>
        <v>4346578.8482522145</v>
      </c>
      <c r="O36" s="238">
        <f t="shared" si="3"/>
        <v>12225495.528894404</v>
      </c>
      <c r="P36" s="238">
        <f t="shared" si="3"/>
        <v>39323804.437261544</v>
      </c>
    </row>
    <row r="37" spans="1:17" x14ac:dyDescent="0.25">
      <c r="A37" s="937"/>
      <c r="B37" s="937"/>
      <c r="C37" s="937"/>
      <c r="D37" s="937"/>
      <c r="E37" s="937"/>
      <c r="F37" s="937"/>
      <c r="G37" s="937"/>
      <c r="H37" s="937"/>
      <c r="I37" s="937"/>
      <c r="J37" s="937"/>
      <c r="K37" s="937"/>
      <c r="L37" s="937"/>
      <c r="M37" s="937"/>
      <c r="N37" s="937"/>
      <c r="O37" s="937"/>
      <c r="P37" s="937"/>
    </row>
    <row r="38" spans="1:17" x14ac:dyDescent="0.25">
      <c r="A38" s="937"/>
      <c r="B38" s="937"/>
      <c r="C38" s="937"/>
      <c r="D38" s="937"/>
      <c r="E38" s="937"/>
      <c r="F38" s="937"/>
      <c r="G38" s="937"/>
      <c r="H38" s="937"/>
      <c r="I38" s="937"/>
      <c r="J38" s="937"/>
      <c r="K38" s="937"/>
      <c r="L38" s="937"/>
      <c r="M38" s="937"/>
      <c r="N38" s="937"/>
      <c r="O38" s="937"/>
      <c r="P38" s="937"/>
    </row>
    <row r="39" spans="1:17" ht="15.75" thickBot="1" x14ac:dyDescent="0.3">
      <c r="A39" s="937"/>
      <c r="B39" s="937"/>
      <c r="C39" s="937"/>
      <c r="D39" s="937"/>
      <c r="E39" s="937"/>
      <c r="F39" s="937"/>
      <c r="G39" s="937"/>
      <c r="H39" s="937"/>
      <c r="I39" s="937"/>
      <c r="J39" s="937"/>
      <c r="K39" s="937"/>
      <c r="L39" s="937"/>
      <c r="M39" s="937"/>
      <c r="N39" s="937"/>
      <c r="O39" s="937"/>
      <c r="P39" s="937"/>
    </row>
    <row r="40" spans="1:17" ht="16.5" thickBot="1" x14ac:dyDescent="0.3">
      <c r="A40" s="937"/>
      <c r="B40" s="938"/>
      <c r="C40" s="938"/>
      <c r="D40" s="961" t="s">
        <v>734</v>
      </c>
      <c r="E40" s="962"/>
      <c r="F40" s="962"/>
      <c r="G40" s="962"/>
      <c r="H40" s="962"/>
      <c r="I40" s="962"/>
      <c r="J40" s="962"/>
      <c r="K40" s="962"/>
      <c r="L40" s="962"/>
      <c r="M40" s="962"/>
      <c r="N40" s="962"/>
      <c r="O40" s="962"/>
      <c r="P40" s="966"/>
    </row>
    <row r="41" spans="1:17" ht="30.75" thickBot="1" x14ac:dyDescent="0.3">
      <c r="A41" s="937"/>
      <c r="B41" s="256" t="s">
        <v>688</v>
      </c>
      <c r="C41" s="257" t="s">
        <v>700</v>
      </c>
      <c r="D41" s="256" t="s">
        <v>720</v>
      </c>
      <c r="E41" s="256" t="s">
        <v>721</v>
      </c>
      <c r="F41" s="256" t="s">
        <v>722</v>
      </c>
      <c r="G41" s="256" t="s">
        <v>723</v>
      </c>
      <c r="H41" s="256" t="s">
        <v>724</v>
      </c>
      <c r="I41" s="256" t="s">
        <v>725</v>
      </c>
      <c r="J41" s="256" t="s">
        <v>726</v>
      </c>
      <c r="K41" s="256" t="s">
        <v>727</v>
      </c>
      <c r="L41" s="256" t="s">
        <v>728</v>
      </c>
      <c r="M41" s="256" t="s">
        <v>729</v>
      </c>
      <c r="N41" s="256" t="s">
        <v>730</v>
      </c>
      <c r="O41" s="256" t="s">
        <v>731</v>
      </c>
      <c r="P41" s="259" t="s">
        <v>696</v>
      </c>
    </row>
    <row r="42" spans="1:17" x14ac:dyDescent="0.25">
      <c r="A42" s="937"/>
      <c r="B42" s="249" t="s">
        <v>690</v>
      </c>
      <c r="C42" s="250" t="s">
        <v>702</v>
      </c>
      <c r="D42" s="251">
        <f>'Consolidado POA 2022 MOD'!AK5</f>
        <v>0</v>
      </c>
      <c r="E42" s="251">
        <f>'Consolidado POA 2022 MOD'!AO5</f>
        <v>0</v>
      </c>
      <c r="F42" s="251">
        <f>'Consolidado POA 2022 MOD'!AS5</f>
        <v>0</v>
      </c>
      <c r="G42" s="251">
        <f>'Consolidado POA 2022 MOD'!AW5</f>
        <v>46000</v>
      </c>
      <c r="H42" s="251">
        <f>'Consolidado POA 2022 MOD'!BA5</f>
        <v>430000</v>
      </c>
      <c r="I42" s="251">
        <f>'Consolidado POA 2022 MOD'!BE5</f>
        <v>580000</v>
      </c>
      <c r="J42" s="251">
        <f>'Consolidado POA 2022 MOD'!BI5</f>
        <v>1510772</v>
      </c>
      <c r="K42" s="251">
        <f>'Consolidado POA 2022 MOD'!BM5</f>
        <v>1614500</v>
      </c>
      <c r="L42" s="251">
        <f>'Consolidado POA 2022 MOD'!BQ5</f>
        <v>3384692</v>
      </c>
      <c r="M42" s="251">
        <f>'Consolidado POA 2022 MOD'!BU5</f>
        <v>2194981.3333333335</v>
      </c>
      <c r="N42" s="251">
        <f>'Consolidado POA 2022 MOD'!BY5</f>
        <v>2738987.5706214691</v>
      </c>
      <c r="O42" s="251">
        <f>'Consolidado POA 2022 MOD'!CC5</f>
        <v>7621921.333333334</v>
      </c>
      <c r="P42" s="253">
        <f>SUM(D42:O42)</f>
        <v>20121854.23728814</v>
      </c>
      <c r="Q42" s="218"/>
    </row>
    <row r="43" spans="1:17" x14ac:dyDescent="0.25">
      <c r="A43" s="937"/>
      <c r="B43" s="963" t="s">
        <v>691</v>
      </c>
      <c r="C43" s="234" t="s">
        <v>707</v>
      </c>
      <c r="D43" s="236">
        <f>'Consolidado POA 2022 MOD'!AK208+'Consolidado POA 2022 MOD'!AK100</f>
        <v>0</v>
      </c>
      <c r="E43" s="236">
        <f>'Consolidado POA 2022 MOD'!AO208+'Consolidado POA 2022 MOD'!AO100</f>
        <v>0</v>
      </c>
      <c r="F43" s="236">
        <f>'Consolidado POA 2022 MOD'!AS208+'Consolidado POA 2022 MOD'!AS100</f>
        <v>0</v>
      </c>
      <c r="G43" s="236">
        <f>'Consolidado POA 2022 MOD'!AW208+'Consolidado POA 2022 MOD'!AW100</f>
        <v>0</v>
      </c>
      <c r="H43" s="236">
        <f>'Consolidado POA 2022 MOD'!BA208+'Consolidado POA 2022 MOD'!BA100</f>
        <v>253670.10066666669</v>
      </c>
      <c r="I43" s="236">
        <f>'Consolidado POA 2022 MOD'!BE208+'Consolidado POA 2022 MOD'!BE100</f>
        <v>285670.10066666664</v>
      </c>
      <c r="J43" s="236">
        <f>'Consolidado POA 2022 MOD'!BI208+'Consolidado POA 2022 MOD'!BI100</f>
        <v>318004.5786666667</v>
      </c>
      <c r="K43" s="236">
        <f>'Consolidado POA 2022 MOD'!BM208+'Consolidado POA 2022 MOD'!BM100</f>
        <v>1229653.0868000002</v>
      </c>
      <c r="L43" s="236">
        <f>'Consolidado POA 2022 MOD'!BQ208+'Consolidado POA 2022 MOD'!BQ100</f>
        <v>2071352.9618117646</v>
      </c>
      <c r="M43" s="236">
        <f>'Consolidado POA 2022 MOD'!BU208+'Consolidado POA 2022 MOD'!BU100</f>
        <v>3812075.7868999997</v>
      </c>
      <c r="N43" s="236">
        <f>'Consolidado POA 2022 MOD'!BY208+'Consolidado POA 2022 MOD'!BY100</f>
        <v>2582129.9271999998</v>
      </c>
      <c r="O43" s="236">
        <f>'Consolidado POA 2022 MOD'!CC208+'Consolidado POA 2022 MOD'!CC100</f>
        <v>11845494.847194117</v>
      </c>
      <c r="P43" s="253">
        <f t="shared" ref="P43:P53" si="4">SUM(D43:O43)</f>
        <v>22398051.389905881</v>
      </c>
      <c r="Q43" s="218"/>
    </row>
    <row r="44" spans="1:17" x14ac:dyDescent="0.25">
      <c r="A44" s="937"/>
      <c r="B44" s="965"/>
      <c r="C44" s="234" t="s">
        <v>708</v>
      </c>
      <c r="D44" s="236">
        <f>'Consolidado POA 2022 MOD'!AK119+'Consolidado POA 2022 MOD'!AK222</f>
        <v>0</v>
      </c>
      <c r="E44" s="236">
        <f>'Consolidado POA 2022 MOD'!AO119+'Consolidado POA 2022 MOD'!AO222</f>
        <v>0</v>
      </c>
      <c r="F44" s="236">
        <f>'Consolidado POA 2022 MOD'!AS119+'Consolidado POA 2022 MOD'!AS222</f>
        <v>0</v>
      </c>
      <c r="G44" s="236">
        <f>'Consolidado POA 2022 MOD'!AW119+'Consolidado POA 2022 MOD'!AW222</f>
        <v>0</v>
      </c>
      <c r="H44" s="236">
        <f>'Consolidado POA 2022 MOD'!BA119+'Consolidado POA 2022 MOD'!BA222</f>
        <v>96500</v>
      </c>
      <c r="I44" s="236">
        <f>'Consolidado POA 2022 MOD'!BE119+'Consolidado POA 2022 MOD'!BE222</f>
        <v>128500</v>
      </c>
      <c r="J44" s="236">
        <f>'Consolidado POA 2022 MOD'!BI119+'Consolidado POA 2022 MOD'!BI222</f>
        <v>128500</v>
      </c>
      <c r="K44" s="236">
        <f>'Consolidado POA 2022 MOD'!BM119+'Consolidado POA 2022 MOD'!BM222</f>
        <v>1443406.2557999999</v>
      </c>
      <c r="L44" s="236">
        <f>'Consolidado POA 2022 MOD'!BQ119+'Consolidado POA 2022 MOD'!BQ222</f>
        <v>3186793.2540000002</v>
      </c>
      <c r="M44" s="236">
        <f>'Consolidado POA 2022 MOD'!BU119+'Consolidado POA 2022 MOD'!BU222</f>
        <v>3170913.2500999998</v>
      </c>
      <c r="N44" s="236">
        <f>'Consolidado POA 2022 MOD'!BY119+'Consolidado POA 2022 MOD'!BY222</f>
        <v>2805070.5928999996</v>
      </c>
      <c r="O44" s="236">
        <f>'Consolidado POA 2022 MOD'!CC119+'Consolidado POA 2022 MOD'!CC222</f>
        <v>12830308.777400002</v>
      </c>
      <c r="P44" s="253">
        <f t="shared" si="4"/>
        <v>23789992.130200002</v>
      </c>
      <c r="Q44" s="218"/>
    </row>
    <row r="45" spans="1:17" x14ac:dyDescent="0.25">
      <c r="A45" s="937"/>
      <c r="B45" s="965"/>
      <c r="C45" s="234" t="s">
        <v>709</v>
      </c>
      <c r="D45" s="236">
        <f>'Consolidado POA 2022 MOD'!AK138+'Consolidado POA 2022 MOD'!AK236</f>
        <v>0</v>
      </c>
      <c r="E45" s="236">
        <f>'Consolidado POA 2022 MOD'!AO138+'Consolidado POA 2022 MOD'!AO236</f>
        <v>0</v>
      </c>
      <c r="F45" s="236">
        <f>'Consolidado POA 2022 MOD'!AS138+'Consolidado POA 2022 MOD'!AS236</f>
        <v>0</v>
      </c>
      <c r="G45" s="236">
        <f>'Consolidado POA 2022 MOD'!AW138+'Consolidado POA 2022 MOD'!AW236</f>
        <v>0</v>
      </c>
      <c r="H45" s="236">
        <f>'Consolidado POA 2022 MOD'!BA138+'Consolidado POA 2022 MOD'!BA236</f>
        <v>190680.28399999999</v>
      </c>
      <c r="I45" s="236">
        <f>'Consolidado POA 2022 MOD'!BE138+'Consolidado POA 2022 MOD'!BE236</f>
        <v>190680.28399999999</v>
      </c>
      <c r="J45" s="236">
        <f>'Consolidado POA 2022 MOD'!BI138+'Consolidado POA 2022 MOD'!BI236</f>
        <v>222073.712</v>
      </c>
      <c r="K45" s="236">
        <f>'Consolidado POA 2022 MOD'!BM138+'Consolidado POA 2022 MOD'!BM236</f>
        <v>966915.43530000001</v>
      </c>
      <c r="L45" s="236">
        <f>'Consolidado POA 2022 MOD'!BQ138+'Consolidado POA 2022 MOD'!BQ236</f>
        <v>1390316.6063999999</v>
      </c>
      <c r="M45" s="236">
        <f>'Consolidado POA 2022 MOD'!BU138+'Consolidado POA 2022 MOD'!BU236</f>
        <v>3021608.5122499997</v>
      </c>
      <c r="N45" s="236">
        <f>'Consolidado POA 2022 MOD'!BY138+'Consolidado POA 2022 MOD'!BY236</f>
        <v>2117537.6822999995</v>
      </c>
      <c r="O45" s="236">
        <f>'Consolidado POA 2022 MOD'!CC138+'Consolidado POA 2022 MOD'!CC236</f>
        <v>8291074.3419499984</v>
      </c>
      <c r="P45" s="253">
        <f t="shared" si="4"/>
        <v>16390886.858199999</v>
      </c>
      <c r="Q45" s="218"/>
    </row>
    <row r="46" spans="1:17" x14ac:dyDescent="0.25">
      <c r="A46" s="937"/>
      <c r="B46" s="965"/>
      <c r="C46" s="234" t="s">
        <v>710</v>
      </c>
      <c r="D46" s="236">
        <f>'Consolidado POA 2022 MOD'!AK157+'Consolidado POA 2022 MOD'!AK250</f>
        <v>0</v>
      </c>
      <c r="E46" s="236">
        <f>'Consolidado POA 2022 MOD'!AO157+'Consolidado POA 2022 MOD'!AO250</f>
        <v>0</v>
      </c>
      <c r="F46" s="236">
        <f>'Consolidado POA 2022 MOD'!AS157+'Consolidado POA 2022 MOD'!AS250</f>
        <v>0</v>
      </c>
      <c r="G46" s="236">
        <f>'Consolidado POA 2022 MOD'!AW157+'Consolidado POA 2022 MOD'!AW250</f>
        <v>0</v>
      </c>
      <c r="H46" s="236">
        <f>'Consolidado POA 2022 MOD'!BA157+'Consolidado POA 2022 MOD'!BA250</f>
        <v>221003.43400000001</v>
      </c>
      <c r="I46" s="236">
        <f>'Consolidado POA 2022 MOD'!BE157+'Consolidado POA 2022 MOD'!BE250</f>
        <v>253003.43400000001</v>
      </c>
      <c r="J46" s="236">
        <f>'Consolidado POA 2022 MOD'!BI157+'Consolidado POA 2022 MOD'!BI250</f>
        <v>285337.91200000001</v>
      </c>
      <c r="K46" s="236">
        <f>'Consolidado POA 2022 MOD'!BM157+'Consolidado POA 2022 MOD'!BM250</f>
        <v>978542.41820000007</v>
      </c>
      <c r="L46" s="236">
        <f>'Consolidado POA 2022 MOD'!BQ157+'Consolidado POA 2022 MOD'!BQ250</f>
        <v>523131.49341176468</v>
      </c>
      <c r="M46" s="236">
        <f>'Consolidado POA 2022 MOD'!BU157+'Consolidado POA 2022 MOD'!BU250</f>
        <v>2635071.5210000002</v>
      </c>
      <c r="N46" s="236">
        <f>'Consolidado POA 2022 MOD'!BY157+'Consolidado POA 2022 MOD'!BY250</f>
        <v>1748199.1627</v>
      </c>
      <c r="O46" s="236">
        <f>'Consolidado POA 2022 MOD'!CC157+'Consolidado POA 2022 MOD'!CC250</f>
        <v>5151527.2731941175</v>
      </c>
      <c r="P46" s="253">
        <f t="shared" si="4"/>
        <v>11795816.648505881</v>
      </c>
      <c r="Q46" s="218"/>
    </row>
    <row r="47" spans="1:17" x14ac:dyDescent="0.25">
      <c r="A47" s="937"/>
      <c r="B47" s="965"/>
      <c r="C47" s="234" t="s">
        <v>711</v>
      </c>
      <c r="D47" s="236">
        <f>'Consolidado POA 2022 MOD'!AK176+'Consolidado POA 2022 MOD'!AK264</f>
        <v>0</v>
      </c>
      <c r="E47" s="236">
        <f>'Consolidado POA 2022 MOD'!AO176+'Consolidado POA 2022 MOD'!AO264</f>
        <v>0</v>
      </c>
      <c r="F47" s="236">
        <f>'Consolidado POA 2022 MOD'!AS176+'Consolidado POA 2022 MOD'!AS264</f>
        <v>0</v>
      </c>
      <c r="G47" s="236">
        <f>'Consolidado POA 2022 MOD'!AW176+'Consolidado POA 2022 MOD'!AW264</f>
        <v>0</v>
      </c>
      <c r="H47" s="236">
        <f>'Consolidado POA 2022 MOD'!BA176+'Consolidado POA 2022 MOD'!BA264</f>
        <v>96500</v>
      </c>
      <c r="I47" s="236">
        <f>'Consolidado POA 2022 MOD'!BE176+'Consolidado POA 2022 MOD'!BE264</f>
        <v>96500</v>
      </c>
      <c r="J47" s="236">
        <f>'Consolidado POA 2022 MOD'!BI176+'Consolidado POA 2022 MOD'!BI264</f>
        <v>96500</v>
      </c>
      <c r="K47" s="236">
        <f>'Consolidado POA 2022 MOD'!BM176+'Consolidado POA 2022 MOD'!BM264</f>
        <v>990503.71919999993</v>
      </c>
      <c r="L47" s="236">
        <f>'Consolidado POA 2022 MOD'!BQ176+'Consolidado POA 2022 MOD'!BQ264</f>
        <v>1235001.6493764706</v>
      </c>
      <c r="M47" s="236">
        <f>'Consolidado POA 2022 MOD'!BU176+'Consolidado POA 2022 MOD'!BU264</f>
        <v>2333722.1963</v>
      </c>
      <c r="N47" s="236">
        <f>'Consolidado POA 2022 MOD'!BY176+'Consolidado POA 2022 MOD'!BY264</f>
        <v>1111046.449</v>
      </c>
      <c r="O47" s="236">
        <f>'Consolidado POA 2022 MOD'!CC176+'Consolidado POA 2022 MOD'!CC264</f>
        <v>6849138.2955117645</v>
      </c>
      <c r="P47" s="253">
        <f t="shared" si="4"/>
        <v>12808912.309388235</v>
      </c>
      <c r="Q47" s="218"/>
    </row>
    <row r="48" spans="1:17" x14ac:dyDescent="0.25">
      <c r="A48" s="937"/>
      <c r="B48" s="964"/>
      <c r="C48" s="234" t="s">
        <v>712</v>
      </c>
      <c r="D48" s="236">
        <f>'Consolidado POA 2022 MOD'!AK194+'Consolidado POA 2022 MOD'!AK81</f>
        <v>0</v>
      </c>
      <c r="E48" s="236">
        <f>'Consolidado POA 2022 MOD'!AO194+'Consolidado POA 2022 MOD'!AO81</f>
        <v>0</v>
      </c>
      <c r="F48" s="236">
        <f>'Consolidado POA 2022 MOD'!AS194+'Consolidado POA 2022 MOD'!AS81</f>
        <v>0</v>
      </c>
      <c r="G48" s="236">
        <f>'Consolidado POA 2022 MOD'!AW194+'Consolidado POA 2022 MOD'!AW81</f>
        <v>0</v>
      </c>
      <c r="H48" s="236">
        <f>'Consolidado POA 2022 MOD'!BA194+'Consolidado POA 2022 MOD'!BA81</f>
        <v>232170.16999999998</v>
      </c>
      <c r="I48" s="236">
        <f>'Consolidado POA 2022 MOD'!BE194+'Consolidado POA 2022 MOD'!BE81</f>
        <v>232170.16999999998</v>
      </c>
      <c r="J48" s="236">
        <f>'Consolidado POA 2022 MOD'!BI194+'Consolidado POA 2022 MOD'!BI81</f>
        <v>277393.56</v>
      </c>
      <c r="K48" s="236">
        <f>'Consolidado POA 2022 MOD'!BM194+'Consolidado POA 2022 MOD'!BM81</f>
        <v>938672.47454999993</v>
      </c>
      <c r="L48" s="236">
        <f>'Consolidado POA 2022 MOD'!BQ194+'Consolidado POA 2022 MOD'!BQ81</f>
        <v>1345650.3810000001</v>
      </c>
      <c r="M48" s="236">
        <f>'Consolidado POA 2022 MOD'!BU194+'Consolidado POA 2022 MOD'!BU81</f>
        <v>1842784.8286249992</v>
      </c>
      <c r="N48" s="236">
        <f>'Consolidado POA 2022 MOD'!BY194+'Consolidado POA 2022 MOD'!BY81</f>
        <v>1842542.7707999998</v>
      </c>
      <c r="O48" s="236">
        <f>'Consolidado POA 2022 MOD'!CC194+'Consolidado POA 2022 MOD'!CC81</f>
        <v>6057583.9492249992</v>
      </c>
      <c r="P48" s="253">
        <f t="shared" si="4"/>
        <v>12768968.304199997</v>
      </c>
      <c r="Q48" s="218"/>
    </row>
    <row r="49" spans="1:17" x14ac:dyDescent="0.25">
      <c r="A49" s="937"/>
      <c r="B49" s="213" t="s">
        <v>692</v>
      </c>
      <c r="C49" s="234" t="s">
        <v>705</v>
      </c>
      <c r="D49" s="236">
        <f>'Consolidado POA 2022 MOD'!AK278</f>
        <v>0</v>
      </c>
      <c r="E49" s="236">
        <f>'Consolidado POA 2022 MOD'!AO278</f>
        <v>0</v>
      </c>
      <c r="F49" s="236">
        <f>'Consolidado POA 2022 MOD'!AS278</f>
        <v>0</v>
      </c>
      <c r="G49" s="236">
        <f>'Consolidado POA 2022 MOD'!AW278</f>
        <v>0</v>
      </c>
      <c r="H49" s="236">
        <f>'Consolidado POA 2022 MOD'!BA278</f>
        <v>0</v>
      </c>
      <c r="I49" s="236">
        <f>'Consolidado POA 2022 MOD'!BE278</f>
        <v>8000</v>
      </c>
      <c r="J49" s="236">
        <f>'Consolidado POA 2022 MOD'!BI278</f>
        <v>266501.27957931638</v>
      </c>
      <c r="K49" s="236">
        <f>'Consolidado POA 2022 MOD'!BM278</f>
        <v>2586100.1520157754</v>
      </c>
      <c r="L49" s="236">
        <f>'Consolidado POA 2022 MOD'!BQ278</f>
        <v>2693728.2497808933</v>
      </c>
      <c r="M49" s="236">
        <f>'Consolidado POA 2022 MOD'!BU278</f>
        <v>4610795.0585013144</v>
      </c>
      <c r="N49" s="236">
        <f>'Consolidado POA 2022 MOD'!BY278</f>
        <v>3678171.0885188431</v>
      </c>
      <c r="O49" s="236">
        <f>'Consolidado POA 2022 MOD'!CC278</f>
        <v>6532940.5216914983</v>
      </c>
      <c r="P49" s="253">
        <f t="shared" si="4"/>
        <v>20376236.350087639</v>
      </c>
      <c r="Q49" s="218"/>
    </row>
    <row r="50" spans="1:17" x14ac:dyDescent="0.25">
      <c r="A50" s="937"/>
      <c r="B50" s="213" t="s">
        <v>693</v>
      </c>
      <c r="C50" s="234" t="s">
        <v>706</v>
      </c>
      <c r="D50" s="236">
        <f>'Consolidado POA 2022 MOD'!AK397</f>
        <v>0</v>
      </c>
      <c r="E50" s="236">
        <f>'Consolidado POA 2022 MOD'!AO397</f>
        <v>0</v>
      </c>
      <c r="F50" s="236">
        <f>'Consolidado POA 2022 MOD'!AS397</f>
        <v>0</v>
      </c>
      <c r="G50" s="236">
        <f>'Consolidado POA 2022 MOD'!AW397</f>
        <v>0</v>
      </c>
      <c r="H50" s="236">
        <f>'Consolidado POA 2022 MOD'!BA397</f>
        <v>137157.72000000003</v>
      </c>
      <c r="I50" s="236">
        <f>'Consolidado POA 2022 MOD'!BE397</f>
        <v>875754.34799435036</v>
      </c>
      <c r="J50" s="236">
        <f>'Consolidado POA 2022 MOD'!BI397</f>
        <v>9655977.3483333346</v>
      </c>
      <c r="K50" s="236">
        <f>'Consolidado POA 2022 MOD'!BM397</f>
        <v>1028682.8694915255</v>
      </c>
      <c r="L50" s="236">
        <f>'Consolidado POA 2022 MOD'!BQ397</f>
        <v>17864475</v>
      </c>
      <c r="M50" s="236">
        <f>'Consolidado POA 2022 MOD'!BU397</f>
        <v>2473919.4494915255</v>
      </c>
      <c r="N50" s="236">
        <f>'Consolidado POA 2022 MOD'!BY397</f>
        <v>71704.100000000006</v>
      </c>
      <c r="O50" s="236">
        <f>'Consolidado POA 2022 MOD'!CC397</f>
        <v>822946.29966101702</v>
      </c>
      <c r="P50" s="253">
        <f t="shared" si="4"/>
        <v>32930617.134971756</v>
      </c>
      <c r="Q50" s="218"/>
    </row>
    <row r="51" spans="1:17" x14ac:dyDescent="0.25">
      <c r="A51" s="937"/>
      <c r="B51" s="963" t="s">
        <v>694</v>
      </c>
      <c r="C51" s="234" t="s">
        <v>703</v>
      </c>
      <c r="D51" s="236">
        <f>'Consolidado POA 2022 MOD'!AK447</f>
        <v>0</v>
      </c>
      <c r="E51" s="236">
        <f>'Consolidado POA 2022 MOD'!AO447</f>
        <v>0</v>
      </c>
      <c r="F51" s="236">
        <f>'Consolidado POA 2022 MOD'!AS447</f>
        <v>0</v>
      </c>
      <c r="G51" s="236">
        <f>'Consolidado POA 2022 MOD'!AW447</f>
        <v>0</v>
      </c>
      <c r="H51" s="236">
        <f>'Consolidado POA 2022 MOD'!BA447</f>
        <v>0</v>
      </c>
      <c r="I51" s="236">
        <f>'Consolidado POA 2022 MOD'!BE447</f>
        <v>73360</v>
      </c>
      <c r="J51" s="236">
        <f>'Consolidado POA 2022 MOD'!BI447</f>
        <v>976125</v>
      </c>
      <c r="K51" s="236">
        <f>'Consolidado POA 2022 MOD'!BM447</f>
        <v>2590116.2000000002</v>
      </c>
      <c r="L51" s="236">
        <f>'Consolidado POA 2022 MOD'!BQ447</f>
        <v>1601504.3</v>
      </c>
      <c r="M51" s="236">
        <f>'Consolidado POA 2022 MOD'!BU447</f>
        <v>360606</v>
      </c>
      <c r="N51" s="236">
        <f>'Consolidado POA 2022 MOD'!BY447</f>
        <v>3507385.7</v>
      </c>
      <c r="O51" s="236">
        <f>'Consolidado POA 2022 MOD'!CC447</f>
        <v>539147</v>
      </c>
      <c r="P51" s="253">
        <f t="shared" si="4"/>
        <v>9648244.1999999993</v>
      </c>
      <c r="Q51" s="218"/>
    </row>
    <row r="52" spans="1:17" x14ac:dyDescent="0.25">
      <c r="A52" s="937"/>
      <c r="B52" s="964"/>
      <c r="C52" s="234" t="s">
        <v>704</v>
      </c>
      <c r="D52" s="236">
        <f>'Consolidado POA 2022 MOD'!AK547</f>
        <v>0</v>
      </c>
      <c r="E52" s="236">
        <f>'Consolidado POA 2022 MOD'!AO547</f>
        <v>0</v>
      </c>
      <c r="F52" s="236">
        <f>'Consolidado POA 2022 MOD'!AS547</f>
        <v>0</v>
      </c>
      <c r="G52" s="236">
        <f>'Consolidado POA 2022 MOD'!AW547</f>
        <v>0</v>
      </c>
      <c r="H52" s="236">
        <f>'Consolidado POA 2022 MOD'!BA547</f>
        <v>0</v>
      </c>
      <c r="I52" s="236">
        <f>'Consolidado POA 2022 MOD'!BE547</f>
        <v>0</v>
      </c>
      <c r="J52" s="236">
        <f>'Consolidado POA 2022 MOD'!BI547</f>
        <v>0</v>
      </c>
      <c r="K52" s="236">
        <f>'Consolidado POA 2022 MOD'!BM547</f>
        <v>169669.74999999985</v>
      </c>
      <c r="L52" s="236">
        <f>'Consolidado POA 2022 MOD'!BQ547</f>
        <v>254504.62499999977</v>
      </c>
      <c r="M52" s="236">
        <f>'Consolidado POA 2022 MOD'!BU547</f>
        <v>0</v>
      </c>
      <c r="N52" s="236">
        <f>'Consolidado POA 2022 MOD'!BY547</f>
        <v>254504.62499999977</v>
      </c>
      <c r="O52" s="236">
        <f>'Consolidado POA 2022 MOD'!CC547</f>
        <v>169669.74999999985</v>
      </c>
      <c r="P52" s="253">
        <f t="shared" si="4"/>
        <v>848348.7499999993</v>
      </c>
      <c r="Q52" s="218"/>
    </row>
    <row r="53" spans="1:17" x14ac:dyDescent="0.25">
      <c r="A53" s="937"/>
      <c r="B53" s="213" t="s">
        <v>695</v>
      </c>
      <c r="C53" s="234" t="s">
        <v>701</v>
      </c>
      <c r="D53" s="236">
        <f>'Consolidado POA 2022 MOD'!AK578</f>
        <v>433544</v>
      </c>
      <c r="E53" s="236">
        <f>'Consolidado POA 2022 MOD'!AO578</f>
        <v>798160</v>
      </c>
      <c r="F53" s="236">
        <f>'Consolidado POA 2022 MOD'!AS578</f>
        <v>725009</v>
      </c>
      <c r="G53" s="236">
        <f>'Consolidado POA 2022 MOD'!AW578</f>
        <v>1023557.8333333334</v>
      </c>
      <c r="H53" s="236">
        <f>'Consolidado POA 2022 MOD'!BA578</f>
        <v>1023557.8333333334</v>
      </c>
      <c r="I53" s="236">
        <f>'Consolidado POA 2022 MOD'!BE578</f>
        <v>1023557.8333333334</v>
      </c>
      <c r="J53" s="236">
        <f>'Consolidado POA 2022 MOD'!BI578</f>
        <v>1023557.8333333334</v>
      </c>
      <c r="K53" s="236">
        <f>'Consolidado POA 2022 MOD'!BM578</f>
        <v>1023557.8333333334</v>
      </c>
      <c r="L53" s="236">
        <f>'Consolidado POA 2022 MOD'!BQ578</f>
        <v>1023557.8333333334</v>
      </c>
      <c r="M53" s="236">
        <f>'Consolidado POA 2022 MOD'!BU578</f>
        <v>1023557.8333333334</v>
      </c>
      <c r="N53" s="236">
        <f>'Consolidado POA 2022 MOD'!BY578</f>
        <v>1023557.8333333334</v>
      </c>
      <c r="O53" s="236">
        <f>'Consolidado POA 2022 MOD'!CC578</f>
        <v>2137518.333333334</v>
      </c>
      <c r="P53" s="253">
        <f t="shared" si="4"/>
        <v>12282694</v>
      </c>
      <c r="Q53" s="218"/>
    </row>
    <row r="54" spans="1:17" ht="15.75" thickBot="1" x14ac:dyDescent="0.3">
      <c r="A54" s="937"/>
      <c r="B54" s="219" t="s">
        <v>696</v>
      </c>
      <c r="C54" s="235"/>
      <c r="D54" s="238">
        <f>SUM(D42:D53)</f>
        <v>433544</v>
      </c>
      <c r="E54" s="238">
        <f t="shared" ref="E54:P54" si="5">SUM(E42:E53)</f>
        <v>798160</v>
      </c>
      <c r="F54" s="238">
        <f t="shared" si="5"/>
        <v>725009</v>
      </c>
      <c r="G54" s="238">
        <f t="shared" si="5"/>
        <v>1069557.8333333335</v>
      </c>
      <c r="H54" s="238">
        <f t="shared" si="5"/>
        <v>2681239.5419999999</v>
      </c>
      <c r="I54" s="238">
        <f t="shared" si="5"/>
        <v>3747196.1699943505</v>
      </c>
      <c r="J54" s="238">
        <f t="shared" si="5"/>
        <v>14760743.223912651</v>
      </c>
      <c r="K54" s="238">
        <f t="shared" si="5"/>
        <v>15560320.194690635</v>
      </c>
      <c r="L54" s="238">
        <f t="shared" si="5"/>
        <v>36574708.354114227</v>
      </c>
      <c r="M54" s="238">
        <f t="shared" si="5"/>
        <v>27480035.769834507</v>
      </c>
      <c r="N54" s="238">
        <f t="shared" si="5"/>
        <v>23480837.502373643</v>
      </c>
      <c r="O54" s="238">
        <f t="shared" si="5"/>
        <v>68849270.722494185</v>
      </c>
      <c r="P54" s="238">
        <f t="shared" si="5"/>
        <v>196160622.31274751</v>
      </c>
    </row>
    <row r="55" spans="1:17" x14ac:dyDescent="0.25">
      <c r="A55" s="937"/>
      <c r="B55" s="937"/>
      <c r="C55" s="937"/>
      <c r="D55" s="937"/>
      <c r="E55" s="937"/>
      <c r="F55" s="937"/>
      <c r="G55" s="937"/>
      <c r="H55" s="937"/>
      <c r="I55" s="937"/>
      <c r="J55" s="937"/>
      <c r="K55" s="937"/>
      <c r="L55" s="937"/>
      <c r="M55" s="937"/>
      <c r="N55" s="937"/>
      <c r="O55" s="937"/>
      <c r="P55" s="937"/>
    </row>
    <row r="56" spans="1:17" x14ac:dyDescent="0.25">
      <c r="A56" s="937"/>
      <c r="B56" s="937"/>
      <c r="C56" s="937"/>
      <c r="D56" s="937"/>
      <c r="E56" s="937"/>
      <c r="F56" s="937"/>
      <c r="G56" s="937"/>
      <c r="H56" s="937"/>
      <c r="I56" s="937"/>
      <c r="J56" s="937"/>
      <c r="K56" s="937"/>
      <c r="L56" s="937"/>
      <c r="M56" s="937"/>
      <c r="N56" s="937"/>
      <c r="O56" s="937"/>
      <c r="P56" s="937"/>
    </row>
    <row r="57" spans="1:17" x14ac:dyDescent="0.25">
      <c r="A57" s="937"/>
      <c r="B57" s="937"/>
      <c r="C57" s="937"/>
      <c r="D57" s="937"/>
      <c r="E57" s="937"/>
      <c r="F57" s="937"/>
      <c r="G57" s="937"/>
      <c r="H57" s="937"/>
      <c r="I57" s="937"/>
      <c r="J57" s="937"/>
      <c r="K57" s="937"/>
      <c r="L57" s="937"/>
      <c r="M57" s="937"/>
      <c r="N57" s="937"/>
      <c r="O57" s="937"/>
      <c r="P57" s="937"/>
    </row>
    <row r="58" spans="1:17" x14ac:dyDescent="0.25">
      <c r="A58" s="937"/>
      <c r="B58" s="937"/>
      <c r="C58" s="939" t="s">
        <v>737</v>
      </c>
      <c r="D58" s="939" t="s">
        <v>720</v>
      </c>
      <c r="E58" s="939" t="s">
        <v>721</v>
      </c>
      <c r="F58" s="939" t="s">
        <v>722</v>
      </c>
      <c r="G58" s="939" t="s">
        <v>723</v>
      </c>
      <c r="H58" s="939" t="s">
        <v>724</v>
      </c>
      <c r="I58" s="939" t="s">
        <v>725</v>
      </c>
      <c r="J58" s="939" t="s">
        <v>726</v>
      </c>
      <c r="K58" s="939" t="s">
        <v>727</v>
      </c>
      <c r="L58" s="939" t="s">
        <v>728</v>
      </c>
      <c r="M58" s="939" t="s">
        <v>729</v>
      </c>
      <c r="N58" s="939" t="s">
        <v>730</v>
      </c>
      <c r="O58" s="939" t="s">
        <v>731</v>
      </c>
      <c r="P58" s="939" t="s">
        <v>696</v>
      </c>
    </row>
    <row r="59" spans="1:17" x14ac:dyDescent="0.25">
      <c r="A59" s="937"/>
      <c r="B59" s="937"/>
      <c r="C59" s="940" t="s">
        <v>735</v>
      </c>
      <c r="D59" s="941">
        <f>D17</f>
        <v>0</v>
      </c>
      <c r="E59" s="941">
        <f t="shared" ref="E59:O59" si="6">E17</f>
        <v>0</v>
      </c>
      <c r="F59" s="941">
        <f t="shared" si="6"/>
        <v>0</v>
      </c>
      <c r="G59" s="941">
        <f t="shared" si="6"/>
        <v>42593</v>
      </c>
      <c r="H59" s="941">
        <f t="shared" si="6"/>
        <v>1464643.7643416948</v>
      </c>
      <c r="I59" s="941">
        <f t="shared" si="6"/>
        <v>2414125.3101571375</v>
      </c>
      <c r="J59" s="941">
        <f t="shared" si="6"/>
        <v>11878397.473543527</v>
      </c>
      <c r="K59" s="941">
        <f t="shared" si="6"/>
        <v>12488391.723350855</v>
      </c>
      <c r="L59" s="941">
        <f t="shared" si="6"/>
        <v>30262029.671603393</v>
      </c>
      <c r="M59" s="941">
        <f t="shared" si="6"/>
        <v>22528603.084768165</v>
      </c>
      <c r="N59" s="941">
        <f t="shared" si="6"/>
        <v>19134258.654121432</v>
      </c>
      <c r="O59" s="941">
        <f t="shared" si="6"/>
        <v>56623775.193599783</v>
      </c>
      <c r="P59" s="942">
        <f t="shared" ref="P59:P61" si="7">SUM(D59:O59)</f>
        <v>156836817.87548599</v>
      </c>
    </row>
    <row r="60" spans="1:17" x14ac:dyDescent="0.25">
      <c r="A60" s="937"/>
      <c r="B60" s="937"/>
      <c r="C60" s="940" t="s">
        <v>736</v>
      </c>
      <c r="D60" s="941">
        <f>D36-D35</f>
        <v>0</v>
      </c>
      <c r="E60" s="941">
        <f t="shared" ref="E60:O60" si="8">E36-E35</f>
        <v>0</v>
      </c>
      <c r="F60" s="941">
        <f t="shared" si="8"/>
        <v>0</v>
      </c>
      <c r="G60" s="941">
        <f t="shared" si="8"/>
        <v>3407</v>
      </c>
      <c r="H60" s="941">
        <f t="shared" si="8"/>
        <v>193037.94432497176</v>
      </c>
      <c r="I60" s="941">
        <f t="shared" si="8"/>
        <v>309513.02650387946</v>
      </c>
      <c r="J60" s="941">
        <f t="shared" si="8"/>
        <v>1858787.9170357902</v>
      </c>
      <c r="K60" s="941">
        <f t="shared" si="8"/>
        <v>2048370.6380064473</v>
      </c>
      <c r="L60" s="941">
        <f t="shared" si="8"/>
        <v>5289120.8491774984</v>
      </c>
      <c r="M60" s="941">
        <f t="shared" si="8"/>
        <v>3927874.8517330033</v>
      </c>
      <c r="N60" s="941">
        <f t="shared" si="8"/>
        <v>3323021.014918881</v>
      </c>
      <c r="O60" s="941">
        <f t="shared" si="8"/>
        <v>10087977.19556107</v>
      </c>
      <c r="P60" s="942">
        <f t="shared" si="7"/>
        <v>27041110.43726154</v>
      </c>
    </row>
    <row r="61" spans="1:17" x14ac:dyDescent="0.25">
      <c r="A61" s="937"/>
      <c r="B61" s="937"/>
      <c r="C61" s="943" t="s">
        <v>696</v>
      </c>
      <c r="D61" s="944">
        <f>D59+D60</f>
        <v>0</v>
      </c>
      <c r="E61" s="944">
        <f t="shared" ref="E61:O61" si="9">E59+E60</f>
        <v>0</v>
      </c>
      <c r="F61" s="944">
        <f t="shared" si="9"/>
        <v>0</v>
      </c>
      <c r="G61" s="944">
        <f t="shared" si="9"/>
        <v>46000</v>
      </c>
      <c r="H61" s="944">
        <f t="shared" si="9"/>
        <v>1657681.7086666664</v>
      </c>
      <c r="I61" s="944">
        <f t="shared" si="9"/>
        <v>2723638.336661017</v>
      </c>
      <c r="J61" s="944">
        <f t="shared" si="9"/>
        <v>13737185.390579317</v>
      </c>
      <c r="K61" s="944">
        <f t="shared" si="9"/>
        <v>14536762.361357301</v>
      </c>
      <c r="L61" s="944">
        <f t="shared" si="9"/>
        <v>35551150.520780891</v>
      </c>
      <c r="M61" s="944">
        <f t="shared" si="9"/>
        <v>26456477.936501168</v>
      </c>
      <c r="N61" s="944">
        <f t="shared" si="9"/>
        <v>22457279.669040315</v>
      </c>
      <c r="O61" s="944">
        <f t="shared" si="9"/>
        <v>66711752.389160857</v>
      </c>
      <c r="P61" s="945">
        <f t="shared" si="7"/>
        <v>183877928.31274754</v>
      </c>
    </row>
    <row r="62" spans="1:17" x14ac:dyDescent="0.25">
      <c r="A62" s="937"/>
      <c r="B62" s="937"/>
      <c r="C62" s="937"/>
      <c r="D62" s="937"/>
      <c r="E62" s="937"/>
      <c r="F62" s="937"/>
      <c r="G62" s="937"/>
      <c r="H62" s="937"/>
      <c r="I62" s="937"/>
      <c r="J62" s="937"/>
      <c r="K62" s="937"/>
      <c r="L62" s="937"/>
      <c r="M62" s="937"/>
      <c r="N62" s="937"/>
      <c r="O62" s="937"/>
      <c r="P62" s="937"/>
    </row>
    <row r="63" spans="1:17" x14ac:dyDescent="0.25">
      <c r="A63" s="937"/>
      <c r="B63" s="937"/>
      <c r="C63" s="937"/>
      <c r="D63" s="937"/>
      <c r="E63" s="937"/>
      <c r="F63" s="937"/>
      <c r="G63" s="937"/>
      <c r="H63" s="937"/>
      <c r="I63" s="937"/>
      <c r="J63" s="937"/>
      <c r="K63" s="937"/>
      <c r="L63" s="937"/>
      <c r="M63" s="937"/>
      <c r="N63" s="937"/>
      <c r="O63" s="937"/>
      <c r="P63" s="937"/>
    </row>
    <row r="64" spans="1:17" x14ac:dyDescent="0.25">
      <c r="A64" s="937"/>
      <c r="B64" s="937"/>
      <c r="C64" s="937"/>
      <c r="D64" s="937"/>
      <c r="E64" s="937"/>
      <c r="F64" s="937"/>
      <c r="G64" s="937"/>
      <c r="H64" s="937"/>
      <c r="I64" s="937"/>
      <c r="J64" s="937"/>
      <c r="K64" s="937"/>
      <c r="L64" s="937"/>
      <c r="M64" s="937"/>
      <c r="N64" s="937"/>
      <c r="O64" s="937"/>
      <c r="P64" s="937"/>
    </row>
    <row r="65" spans="1:16" x14ac:dyDescent="0.25">
      <c r="A65" s="937"/>
      <c r="B65" s="937"/>
      <c r="C65" s="937"/>
      <c r="D65" s="937"/>
      <c r="E65" s="937"/>
      <c r="F65" s="937"/>
      <c r="G65" s="937"/>
      <c r="H65" s="937"/>
      <c r="I65" s="937"/>
      <c r="J65" s="937"/>
      <c r="K65" s="937"/>
      <c r="L65" s="937"/>
      <c r="M65" s="937"/>
      <c r="N65" s="937"/>
      <c r="O65" s="937"/>
      <c r="P65" s="937"/>
    </row>
    <row r="66" spans="1:16" x14ac:dyDescent="0.25">
      <c r="A66" s="937"/>
      <c r="B66" s="937"/>
      <c r="C66" s="937"/>
      <c r="D66" s="937"/>
      <c r="E66" s="937"/>
      <c r="F66" s="937"/>
      <c r="G66" s="937"/>
      <c r="H66" s="937"/>
      <c r="I66" s="937"/>
      <c r="J66" s="937"/>
      <c r="K66" s="937"/>
      <c r="L66" s="937"/>
      <c r="M66" s="937"/>
      <c r="N66" s="937"/>
      <c r="O66" s="937"/>
      <c r="P66" s="937"/>
    </row>
    <row r="67" spans="1:16" x14ac:dyDescent="0.25">
      <c r="A67" s="937"/>
      <c r="B67" s="937"/>
      <c r="C67" s="937"/>
      <c r="D67" s="937"/>
      <c r="E67" s="937"/>
      <c r="F67" s="937"/>
      <c r="G67" s="937"/>
      <c r="H67" s="937"/>
      <c r="I67" s="937"/>
      <c r="J67" s="937"/>
      <c r="K67" s="937"/>
      <c r="L67" s="937"/>
      <c r="M67" s="937"/>
      <c r="N67" s="937"/>
      <c r="O67" s="937"/>
      <c r="P67" s="937"/>
    </row>
    <row r="68" spans="1:16" x14ac:dyDescent="0.25">
      <c r="A68" s="937"/>
      <c r="B68" s="937"/>
      <c r="C68" s="937"/>
      <c r="D68" s="937"/>
      <c r="E68" s="937"/>
      <c r="F68" s="937"/>
      <c r="G68" s="937"/>
      <c r="H68" s="937"/>
      <c r="I68" s="937"/>
      <c r="J68" s="937"/>
      <c r="K68" s="937"/>
      <c r="L68" s="937"/>
      <c r="M68" s="937"/>
      <c r="N68" s="937"/>
      <c r="O68" s="937"/>
      <c r="P68" s="937"/>
    </row>
    <row r="69" spans="1:16" x14ac:dyDescent="0.25">
      <c r="A69" s="937"/>
      <c r="B69" s="937"/>
      <c r="C69" s="937"/>
      <c r="D69" s="937"/>
      <c r="E69" s="937"/>
      <c r="F69" s="937"/>
      <c r="G69" s="937"/>
      <c r="H69" s="937"/>
      <c r="I69" s="937"/>
      <c r="J69" s="937"/>
      <c r="K69" s="937"/>
      <c r="L69" s="937"/>
      <c r="M69" s="937"/>
      <c r="N69" s="937"/>
      <c r="O69" s="937"/>
      <c r="P69" s="937"/>
    </row>
    <row r="70" spans="1:16" x14ac:dyDescent="0.25">
      <c r="A70" s="937"/>
      <c r="B70" s="937"/>
      <c r="C70" s="937"/>
      <c r="D70" s="937"/>
      <c r="E70" s="937"/>
      <c r="F70" s="937"/>
      <c r="G70" s="937"/>
      <c r="H70" s="937"/>
      <c r="I70" s="937"/>
      <c r="J70" s="937"/>
      <c r="K70" s="937"/>
      <c r="L70" s="937"/>
      <c r="M70" s="937"/>
      <c r="N70" s="937"/>
      <c r="O70" s="937"/>
      <c r="P70" s="937"/>
    </row>
    <row r="71" spans="1:16" x14ac:dyDescent="0.25">
      <c r="A71" s="937"/>
      <c r="B71" s="937"/>
      <c r="C71" s="937"/>
      <c r="D71" s="937"/>
      <c r="E71" s="937"/>
      <c r="F71" s="937"/>
      <c r="G71" s="937"/>
      <c r="H71" s="937"/>
      <c r="I71" s="937"/>
      <c r="J71" s="937"/>
      <c r="K71" s="937"/>
      <c r="L71" s="937"/>
      <c r="M71" s="937"/>
      <c r="N71" s="937"/>
      <c r="O71" s="937"/>
      <c r="P71" s="937"/>
    </row>
    <row r="90" spans="10:14" x14ac:dyDescent="0.25">
      <c r="J90" s="930" t="s">
        <v>794</v>
      </c>
      <c r="K90" s="931" t="s">
        <v>723</v>
      </c>
      <c r="L90" s="931" t="s">
        <v>724</v>
      </c>
      <c r="M90" s="931" t="s">
        <v>725</v>
      </c>
      <c r="N90" s="931" t="s">
        <v>795</v>
      </c>
    </row>
    <row r="91" spans="10:14" x14ac:dyDescent="0.25">
      <c r="J91" s="932" t="s">
        <v>792</v>
      </c>
      <c r="K91" s="933">
        <v>1991250</v>
      </c>
      <c r="L91" s="933">
        <v>8670022</v>
      </c>
      <c r="M91" s="934">
        <v>8000</v>
      </c>
      <c r="N91" s="933">
        <f>SUM(K91:M91)</f>
        <v>10669272</v>
      </c>
    </row>
    <row r="92" spans="10:14" x14ac:dyDescent="0.25">
      <c r="J92" s="932" t="s">
        <v>793</v>
      </c>
      <c r="K92" s="933">
        <v>685789</v>
      </c>
      <c r="L92" s="933">
        <v>1735300</v>
      </c>
      <c r="M92" s="934">
        <v>875754.37</v>
      </c>
      <c r="N92" s="933">
        <f t="shared" ref="N92" si="10">SUM(K92:M92)</f>
        <v>3296843.37</v>
      </c>
    </row>
    <row r="93" spans="10:14" x14ac:dyDescent="0.25">
      <c r="J93" s="935" t="s">
        <v>696</v>
      </c>
      <c r="K93" s="936">
        <f>SUM(K91:K92)</f>
        <v>2677039</v>
      </c>
      <c r="L93" s="936">
        <f t="shared" ref="L93:N93" si="11">SUM(L91:L92)</f>
        <v>10405322</v>
      </c>
      <c r="M93" s="936">
        <f t="shared" si="11"/>
        <v>883754.37</v>
      </c>
      <c r="N93" s="936">
        <f t="shared" si="11"/>
        <v>13966115.370000001</v>
      </c>
    </row>
    <row r="97" spans="2:19" ht="15.75" thickBot="1" x14ac:dyDescent="0.3"/>
    <row r="98" spans="2:19" ht="30.75" thickBot="1" x14ac:dyDescent="0.3">
      <c r="B98" s="256" t="s">
        <v>688</v>
      </c>
      <c r="C98" s="257" t="s">
        <v>700</v>
      </c>
      <c r="D98" s="256" t="s">
        <v>720</v>
      </c>
      <c r="E98" s="256" t="s">
        <v>721</v>
      </c>
      <c r="F98" s="256" t="s">
        <v>722</v>
      </c>
      <c r="G98" s="256" t="s">
        <v>723</v>
      </c>
      <c r="H98" s="256" t="s">
        <v>724</v>
      </c>
      <c r="I98" s="256" t="s">
        <v>725</v>
      </c>
      <c r="J98" s="256" t="s">
        <v>726</v>
      </c>
      <c r="K98" s="256" t="s">
        <v>727</v>
      </c>
      <c r="L98" s="256" t="s">
        <v>728</v>
      </c>
      <c r="M98" s="256" t="s">
        <v>729</v>
      </c>
      <c r="N98" s="256" t="s">
        <v>730</v>
      </c>
      <c r="O98" s="256" t="s">
        <v>731</v>
      </c>
      <c r="P98" s="259" t="s">
        <v>696</v>
      </c>
    </row>
    <row r="99" spans="2:19" x14ac:dyDescent="0.25">
      <c r="B99" s="213" t="s">
        <v>692</v>
      </c>
      <c r="C99" s="234" t="s">
        <v>705</v>
      </c>
      <c r="D99" s="236">
        <v>0</v>
      </c>
      <c r="E99" s="236">
        <v>0</v>
      </c>
      <c r="F99" s="236">
        <v>0</v>
      </c>
      <c r="G99" s="236">
        <v>0</v>
      </c>
      <c r="H99" s="236">
        <v>0</v>
      </c>
      <c r="I99" s="236">
        <v>8000</v>
      </c>
      <c r="J99" s="236">
        <v>266501.27957931638</v>
      </c>
      <c r="K99" s="236">
        <v>2586100.1520157754</v>
      </c>
      <c r="L99" s="236">
        <v>2693728.2497808933</v>
      </c>
      <c r="M99" s="236">
        <v>4610795.0585013144</v>
      </c>
      <c r="N99" s="236">
        <v>3678171.0885188431</v>
      </c>
      <c r="O99" s="236">
        <v>6532940.5216914983</v>
      </c>
      <c r="P99" s="253">
        <v>20376236.350087639</v>
      </c>
    </row>
    <row r="100" spans="2:19" x14ac:dyDescent="0.25">
      <c r="B100" s="213" t="s">
        <v>693</v>
      </c>
      <c r="C100" s="234" t="s">
        <v>706</v>
      </c>
      <c r="D100" s="236">
        <v>0</v>
      </c>
      <c r="E100" s="236">
        <v>0</v>
      </c>
      <c r="F100" s="236">
        <v>0</v>
      </c>
      <c r="G100" s="236">
        <v>0</v>
      </c>
      <c r="H100" s="236">
        <v>137157.72000000003</v>
      </c>
      <c r="I100" s="236">
        <v>875754.34799435036</v>
      </c>
      <c r="J100" s="236">
        <v>9655977.3483333346</v>
      </c>
      <c r="K100" s="236">
        <v>1028682.8694915255</v>
      </c>
      <c r="L100" s="236">
        <v>17864475</v>
      </c>
      <c r="M100" s="236">
        <v>2473919.4494915255</v>
      </c>
      <c r="N100" s="236">
        <v>71704.100000000006</v>
      </c>
      <c r="O100" s="236">
        <v>822946.29966101702</v>
      </c>
      <c r="P100" s="253">
        <v>32930617.134971756</v>
      </c>
    </row>
    <row r="101" spans="2:19" ht="15.75" thickBot="1" x14ac:dyDescent="0.3">
      <c r="B101" s="219" t="s">
        <v>696</v>
      </c>
      <c r="C101" s="235"/>
      <c r="D101" s="238">
        <f>SUM(D99:D100)</f>
        <v>0</v>
      </c>
      <c r="E101" s="238">
        <f t="shared" ref="E101:P101" si="12">SUM(E99:E100)</f>
        <v>0</v>
      </c>
      <c r="F101" s="238">
        <f t="shared" si="12"/>
        <v>0</v>
      </c>
      <c r="G101" s="238">
        <f t="shared" si="12"/>
        <v>0</v>
      </c>
      <c r="H101" s="238">
        <f t="shared" si="12"/>
        <v>137157.72000000003</v>
      </c>
      <c r="I101" s="238">
        <f t="shared" si="12"/>
        <v>883754.34799435036</v>
      </c>
      <c r="J101" s="238">
        <f t="shared" si="12"/>
        <v>9922478.6279126517</v>
      </c>
      <c r="K101" s="238">
        <f t="shared" si="12"/>
        <v>3614783.0215073009</v>
      </c>
      <c r="L101" s="238">
        <f t="shared" si="12"/>
        <v>20558203.249780893</v>
      </c>
      <c r="M101" s="238">
        <f t="shared" si="12"/>
        <v>7084714.5079928394</v>
      </c>
      <c r="N101" s="238">
        <f t="shared" si="12"/>
        <v>3749875.1885188431</v>
      </c>
      <c r="O101" s="238">
        <f t="shared" si="12"/>
        <v>7355886.8213525154</v>
      </c>
      <c r="P101" s="238">
        <f t="shared" si="12"/>
        <v>53306853.485059395</v>
      </c>
    </row>
    <row r="102" spans="2:19" x14ac:dyDescent="0.25">
      <c r="R102" s="218">
        <f>+H101+I101</f>
        <v>1020912.0679943503</v>
      </c>
    </row>
    <row r="106" spans="2:19" x14ac:dyDescent="0.25">
      <c r="Q106" t="s">
        <v>797</v>
      </c>
      <c r="R106" s="221">
        <v>0</v>
      </c>
      <c r="S106" s="221">
        <v>7360</v>
      </c>
    </row>
    <row r="107" spans="2:19" x14ac:dyDescent="0.25">
      <c r="Q107" t="s">
        <v>799</v>
      </c>
      <c r="R107" s="221">
        <v>116584.06200000003</v>
      </c>
      <c r="S107" s="221">
        <v>742164.71892655373</v>
      </c>
    </row>
    <row r="108" spans="2:19" x14ac:dyDescent="0.25">
      <c r="Q108" t="s">
        <v>796</v>
      </c>
      <c r="R108" s="221">
        <v>0</v>
      </c>
      <c r="S108" s="221">
        <v>640</v>
      </c>
    </row>
    <row r="109" spans="2:19" x14ac:dyDescent="0.25">
      <c r="Q109" t="s">
        <v>798</v>
      </c>
      <c r="R109" s="221">
        <v>20573.658000000003</v>
      </c>
      <c r="S109" s="221">
        <v>133589.6290677966</v>
      </c>
    </row>
    <row r="110" spans="2:19" x14ac:dyDescent="0.25">
      <c r="R110" s="221"/>
      <c r="S110" s="221"/>
    </row>
  </sheetData>
  <mergeCells count="9">
    <mergeCell ref="D3:P3"/>
    <mergeCell ref="B6:B11"/>
    <mergeCell ref="B43:B48"/>
    <mergeCell ref="B51:B52"/>
    <mergeCell ref="B14:B15"/>
    <mergeCell ref="D22:P22"/>
    <mergeCell ref="B25:B30"/>
    <mergeCell ref="B33:B34"/>
    <mergeCell ref="D40:P40"/>
  </mergeCells>
  <phoneticPr fontId="13" type="noConversion"/>
  <pageMargins left="0.7" right="0.7" top="0.75" bottom="0.75" header="0.3" footer="0.3"/>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N587"/>
  <sheetViews>
    <sheetView showGridLines="0" zoomScale="55" zoomScaleNormal="55" workbookViewId="0">
      <pane xSplit="3" ySplit="5" topLeftCell="D6" activePane="bottomRight" state="frozen"/>
      <selection pane="topRight" activeCell="C1" sqref="C1"/>
      <selection pane="bottomLeft" activeCell="A6" sqref="A6"/>
      <selection pane="bottomRight" activeCell="K2" sqref="K1:K1048576"/>
    </sheetView>
  </sheetViews>
  <sheetFormatPr baseColWidth="10" defaultColWidth="10.85546875" defaultRowHeight="12.75" x14ac:dyDescent="0.25"/>
  <cols>
    <col min="1" max="1" width="15.85546875" style="7" customWidth="1"/>
    <col min="2" max="2" width="4.7109375" style="2" customWidth="1"/>
    <col min="3" max="3" width="70.85546875" style="2" customWidth="1"/>
    <col min="4" max="6" width="15" style="8" customWidth="1"/>
    <col min="7" max="7" width="17" style="8" customWidth="1"/>
    <col min="8" max="8" width="15" style="8" customWidth="1"/>
    <col min="9" max="9" width="17.42578125" style="8" customWidth="1"/>
    <col min="10" max="10" width="16" style="8" bestFit="1" customWidth="1"/>
    <col min="11" max="11" width="18" style="8" bestFit="1" customWidth="1"/>
    <col min="12" max="13" width="16.42578125" style="8" customWidth="1"/>
    <col min="14" max="14" width="21.5703125" style="12" customWidth="1"/>
    <col min="15" max="16" width="11.42578125" style="2" customWidth="1"/>
    <col min="17" max="19" width="8" style="2" customWidth="1"/>
    <col min="20" max="20" width="9.7109375" style="2" customWidth="1"/>
    <col min="21" max="23" width="16.5703125" style="2" customWidth="1"/>
    <col min="24" max="24" width="16.28515625" style="2" customWidth="1"/>
    <col min="25" max="25" width="17.42578125" style="2" customWidth="1"/>
    <col min="26" max="26" width="14.42578125" style="2" customWidth="1"/>
    <col min="27" max="27" width="17.85546875" style="2" customWidth="1"/>
    <col min="28" max="28" width="15.28515625" style="2" customWidth="1"/>
    <col min="29" max="29" width="14.85546875" style="2" customWidth="1"/>
    <col min="30" max="30" width="14" style="2" customWidth="1"/>
    <col min="31" max="31" width="12.42578125" style="2" customWidth="1"/>
    <col min="32" max="32" width="11.7109375" style="2" customWidth="1"/>
    <col min="33" max="33" width="44.28515625" style="12" customWidth="1"/>
    <col min="34" max="34" width="14.28515625" style="6" customWidth="1"/>
    <col min="35" max="35" width="11.42578125" style="6" customWidth="1"/>
    <col min="36" max="36" width="11.7109375" style="6" customWidth="1"/>
    <col min="37" max="37" width="14.7109375" style="6" customWidth="1"/>
    <col min="38" max="38" width="16.42578125" style="6" customWidth="1"/>
    <col min="39" max="39" width="11.42578125" style="6" customWidth="1"/>
    <col min="40" max="40" width="15.28515625" style="6" customWidth="1"/>
    <col min="41" max="41" width="15.5703125" style="6" customWidth="1"/>
    <col min="42" max="46" width="14.28515625" style="6" customWidth="1"/>
    <col min="47" max="47" width="15.85546875" style="6" customWidth="1"/>
    <col min="48" max="48" width="17" style="6" customWidth="1"/>
    <col min="49" max="49" width="18.7109375" style="6" customWidth="1"/>
    <col min="50" max="50" width="14.28515625" style="6" customWidth="1"/>
    <col min="51" max="51" width="15.28515625" style="6" customWidth="1"/>
    <col min="52" max="53" width="15.42578125" style="6" customWidth="1"/>
    <col min="54" max="54" width="14.28515625" style="6" customWidth="1"/>
    <col min="55" max="55" width="15.85546875" style="6" customWidth="1"/>
    <col min="56" max="56" width="14.28515625" style="6" customWidth="1"/>
    <col min="57" max="61" width="15.42578125" style="6" customWidth="1"/>
    <col min="62" max="62" width="14.28515625" style="6" customWidth="1"/>
    <col min="63" max="63" width="14.5703125" style="6" customWidth="1"/>
    <col min="64" max="64" width="15.7109375" style="6" customWidth="1"/>
    <col min="65" max="65" width="15.42578125" style="6" customWidth="1"/>
    <col min="66" max="66" width="15.85546875" style="6" customWidth="1"/>
    <col min="67" max="68" width="15.42578125" style="6" customWidth="1"/>
    <col min="69" max="69" width="17.42578125" style="6" customWidth="1"/>
    <col min="70" max="71" width="15.42578125" style="6" customWidth="1"/>
    <col min="72" max="72" width="16.5703125" style="6" customWidth="1"/>
    <col min="73" max="73" width="16.42578125" style="6" customWidth="1"/>
    <col min="74" max="74" width="15.85546875" style="6" customWidth="1"/>
    <col min="75" max="76" width="15.42578125" style="6" customWidth="1"/>
    <col min="77" max="78" width="16" style="6" customWidth="1"/>
    <col min="79" max="79" width="16.140625" style="6" customWidth="1"/>
    <col min="80" max="80" width="17.42578125" style="6" customWidth="1"/>
    <col min="81" max="81" width="16.42578125" style="6" customWidth="1"/>
    <col min="82" max="82" width="19" style="13" hidden="1" customWidth="1"/>
    <col min="83" max="83" width="17.7109375" style="13" hidden="1" customWidth="1"/>
    <col min="84" max="84" width="18" style="13" hidden="1" customWidth="1"/>
    <col min="85" max="85" width="22.5703125" style="13" hidden="1" customWidth="1"/>
    <col min="86" max="87" width="29" style="702" hidden="1" customWidth="1"/>
    <col min="88" max="88" width="19" style="818" hidden="1" customWidth="1"/>
    <col min="89" max="89" width="17.7109375" style="818" hidden="1" customWidth="1"/>
    <col min="90" max="90" width="18" style="818" hidden="1" customWidth="1"/>
    <col min="91" max="91" width="22.5703125" style="818" hidden="1" customWidth="1"/>
    <col min="92" max="92" width="19" style="818" customWidth="1"/>
    <col min="93" max="93" width="17.7109375" style="818" customWidth="1"/>
    <col min="94" max="94" width="18" style="818" customWidth="1"/>
    <col min="95" max="95" width="22.5703125" style="892" customWidth="1"/>
    <col min="96" max="96" width="19" style="818" customWidth="1"/>
    <col min="97" max="97" width="17.7109375" style="818" customWidth="1"/>
    <col min="98" max="98" width="18.42578125" style="2" hidden="1" customWidth="1"/>
    <col min="99" max="16384" width="10.85546875" style="2"/>
  </cols>
  <sheetData>
    <row r="1" spans="1:612" ht="15.75" customHeight="1" thickBot="1" x14ac:dyDescent="0.3">
      <c r="B1" s="293"/>
      <c r="C1" s="992" t="s">
        <v>10</v>
      </c>
      <c r="D1" s="994" t="s">
        <v>11</v>
      </c>
      <c r="E1" s="995"/>
      <c r="F1" s="995"/>
      <c r="G1" s="995"/>
      <c r="H1" s="995" t="s">
        <v>12</v>
      </c>
      <c r="I1" s="995"/>
      <c r="J1" s="995"/>
      <c r="K1" s="996"/>
      <c r="L1" s="997" t="s">
        <v>13</v>
      </c>
      <c r="M1" s="1000" t="s">
        <v>14</v>
      </c>
      <c r="N1" s="1000" t="s">
        <v>0</v>
      </c>
      <c r="O1" s="1000" t="s">
        <v>15</v>
      </c>
      <c r="P1" s="1000" t="s">
        <v>16</v>
      </c>
      <c r="Q1" s="1034" t="s">
        <v>17</v>
      </c>
      <c r="R1" s="1034"/>
      <c r="S1" s="1000" t="s">
        <v>18</v>
      </c>
      <c r="T1" s="1000" t="s">
        <v>19</v>
      </c>
      <c r="U1" s="1028" t="s">
        <v>20</v>
      </c>
      <c r="V1" s="1038" t="s">
        <v>21</v>
      </c>
      <c r="W1" s="1028" t="s">
        <v>22</v>
      </c>
      <c r="X1" s="1028" t="s">
        <v>1</v>
      </c>
      <c r="Y1" s="1028" t="s">
        <v>2</v>
      </c>
      <c r="Z1" s="1028" t="s">
        <v>3</v>
      </c>
      <c r="AA1" s="1028" t="s">
        <v>4</v>
      </c>
      <c r="AB1" s="1028" t="s">
        <v>5</v>
      </c>
      <c r="AC1" s="1028" t="s">
        <v>6</v>
      </c>
      <c r="AD1" s="1028" t="s">
        <v>7</v>
      </c>
      <c r="AE1" s="1028" t="s">
        <v>8</v>
      </c>
      <c r="AF1" s="1028" t="s">
        <v>9</v>
      </c>
      <c r="AG1" s="1031" t="s">
        <v>23</v>
      </c>
      <c r="AH1" s="1017" t="s">
        <v>24</v>
      </c>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H1" s="1018"/>
      <c r="BI1" s="1018"/>
      <c r="BJ1" s="1018"/>
      <c r="BK1" s="1018"/>
      <c r="BL1" s="1018"/>
      <c r="BM1" s="1018"/>
      <c r="BN1" s="1018"/>
      <c r="BO1" s="1018"/>
      <c r="BP1" s="1018"/>
      <c r="BQ1" s="1018"/>
      <c r="BR1" s="1018"/>
      <c r="BS1" s="1018"/>
      <c r="BT1" s="1018"/>
      <c r="BU1" s="1018"/>
      <c r="BV1" s="1018"/>
      <c r="BW1" s="1018"/>
      <c r="BX1" s="1018"/>
      <c r="BY1" s="1018"/>
      <c r="BZ1" s="1018"/>
      <c r="CA1" s="1018"/>
      <c r="CB1" s="1018"/>
      <c r="CC1" s="1019"/>
      <c r="CD1" s="1020" t="s">
        <v>25</v>
      </c>
      <c r="CE1" s="1021"/>
      <c r="CF1" s="1021"/>
      <c r="CG1" s="1022"/>
      <c r="CH1" s="1094" t="s">
        <v>777</v>
      </c>
      <c r="CI1" s="1095" t="s">
        <v>474</v>
      </c>
      <c r="CJ1" s="1113" t="s">
        <v>776</v>
      </c>
      <c r="CK1" s="1114"/>
      <c r="CL1" s="1114"/>
      <c r="CM1" s="1115"/>
      <c r="CN1" s="979" t="s">
        <v>718</v>
      </c>
      <c r="CO1" s="980"/>
      <c r="CP1" s="980"/>
      <c r="CQ1" s="980"/>
      <c r="CR1" s="980"/>
      <c r="CS1" s="981"/>
    </row>
    <row r="2" spans="1:612" ht="26.25" customHeight="1" x14ac:dyDescent="0.25">
      <c r="B2" s="293"/>
      <c r="C2" s="993"/>
      <c r="D2" s="622" t="s">
        <v>26</v>
      </c>
      <c r="E2" s="279" t="s">
        <v>27</v>
      </c>
      <c r="F2" s="279" t="s">
        <v>28</v>
      </c>
      <c r="G2" s="279" t="s">
        <v>29</v>
      </c>
      <c r="H2" s="279" t="s">
        <v>26</v>
      </c>
      <c r="I2" s="279" t="s">
        <v>27</v>
      </c>
      <c r="J2" s="279" t="s">
        <v>28</v>
      </c>
      <c r="K2" s="623" t="s">
        <v>29</v>
      </c>
      <c r="L2" s="998"/>
      <c r="M2" s="1001"/>
      <c r="N2" s="1001"/>
      <c r="O2" s="1001"/>
      <c r="P2" s="1001"/>
      <c r="Q2" s="1026" t="s">
        <v>30</v>
      </c>
      <c r="R2" s="1026" t="s">
        <v>31</v>
      </c>
      <c r="S2" s="1001"/>
      <c r="T2" s="1001"/>
      <c r="U2" s="1029"/>
      <c r="V2" s="1039"/>
      <c r="W2" s="1029"/>
      <c r="X2" s="1029"/>
      <c r="Y2" s="1029"/>
      <c r="Z2" s="1029"/>
      <c r="AA2" s="1029"/>
      <c r="AB2" s="1029"/>
      <c r="AC2" s="1029"/>
      <c r="AD2" s="1029"/>
      <c r="AE2" s="1029"/>
      <c r="AF2" s="1029"/>
      <c r="AG2" s="1032"/>
      <c r="AH2" s="1012" t="s">
        <v>32</v>
      </c>
      <c r="AI2" s="1013"/>
      <c r="AJ2" s="1013"/>
      <c r="AK2" s="1016"/>
      <c r="AL2" s="1012" t="s">
        <v>33</v>
      </c>
      <c r="AM2" s="1013"/>
      <c r="AN2" s="1013"/>
      <c r="AO2" s="1014"/>
      <c r="AP2" s="1015" t="s">
        <v>34</v>
      </c>
      <c r="AQ2" s="1013"/>
      <c r="AR2" s="1013"/>
      <c r="AS2" s="1016"/>
      <c r="AT2" s="1012" t="s">
        <v>35</v>
      </c>
      <c r="AU2" s="1013"/>
      <c r="AV2" s="1013"/>
      <c r="AW2" s="1014"/>
      <c r="AX2" s="1015" t="s">
        <v>36</v>
      </c>
      <c r="AY2" s="1013"/>
      <c r="AZ2" s="1013"/>
      <c r="BA2" s="1016"/>
      <c r="BB2" s="1012" t="s">
        <v>37</v>
      </c>
      <c r="BC2" s="1013"/>
      <c r="BD2" s="1013"/>
      <c r="BE2" s="1014"/>
      <c r="BF2" s="1015" t="s">
        <v>38</v>
      </c>
      <c r="BG2" s="1013"/>
      <c r="BH2" s="1013"/>
      <c r="BI2" s="1016"/>
      <c r="BJ2" s="1012" t="s">
        <v>39</v>
      </c>
      <c r="BK2" s="1013"/>
      <c r="BL2" s="1013"/>
      <c r="BM2" s="1014"/>
      <c r="BN2" s="1015" t="s">
        <v>40</v>
      </c>
      <c r="BO2" s="1013"/>
      <c r="BP2" s="1013"/>
      <c r="BQ2" s="1016"/>
      <c r="BR2" s="1012" t="s">
        <v>41</v>
      </c>
      <c r="BS2" s="1013"/>
      <c r="BT2" s="1013"/>
      <c r="BU2" s="1014"/>
      <c r="BV2" s="1015" t="s">
        <v>42</v>
      </c>
      <c r="BW2" s="1013"/>
      <c r="BX2" s="1013"/>
      <c r="BY2" s="1016"/>
      <c r="BZ2" s="1012" t="s">
        <v>43</v>
      </c>
      <c r="CA2" s="1013"/>
      <c r="CB2" s="1013"/>
      <c r="CC2" s="1014"/>
      <c r="CD2" s="1023"/>
      <c r="CE2" s="1024"/>
      <c r="CF2" s="1024"/>
      <c r="CG2" s="1025"/>
      <c r="CH2" s="1094"/>
      <c r="CI2" s="1095"/>
      <c r="CJ2" s="1116"/>
      <c r="CK2" s="1117"/>
      <c r="CL2" s="1117"/>
      <c r="CM2" s="1118"/>
      <c r="CN2" s="982"/>
      <c r="CO2" s="983"/>
      <c r="CP2" s="983"/>
      <c r="CQ2" s="983"/>
      <c r="CR2" s="983"/>
      <c r="CS2" s="984"/>
    </row>
    <row r="3" spans="1:612" ht="39" customHeight="1" x14ac:dyDescent="0.25">
      <c r="B3" s="293"/>
      <c r="C3" s="993" t="s">
        <v>44</v>
      </c>
      <c r="D3" s="1004">
        <f>D5+D79+D278+D397+D443+D578</f>
        <v>219927494.11435118</v>
      </c>
      <c r="E3" s="1006">
        <f>E5+E79+E278+E397+E443+E578</f>
        <v>418749999.96271181</v>
      </c>
      <c r="F3" s="1006">
        <f>F5+F79+F278+F397+F443+F578</f>
        <v>418750000.35572886</v>
      </c>
      <c r="G3" s="1006">
        <f>D3+E3+F3</f>
        <v>1057427494.4327918</v>
      </c>
      <c r="H3" s="1008">
        <f>+H5+H79+H278+H397+H443+H578</f>
        <v>274239851.56591761</v>
      </c>
      <c r="I3" s="1008">
        <f>+I5+I79+I278+I397+I443+I578</f>
        <v>401945252.63866293</v>
      </c>
      <c r="J3" s="1008">
        <f>+J5+J79+J278+J397+J443+J578</f>
        <v>417211082.43949157</v>
      </c>
      <c r="K3" s="1010">
        <f>+K5+K79+K278+K397+K443+K578</f>
        <v>1093396186.6440721</v>
      </c>
      <c r="L3" s="998"/>
      <c r="M3" s="1001"/>
      <c r="N3" s="1001"/>
      <c r="O3" s="1001"/>
      <c r="P3" s="1001"/>
      <c r="Q3" s="1026"/>
      <c r="R3" s="1026"/>
      <c r="S3" s="1001"/>
      <c r="T3" s="1001"/>
      <c r="U3" s="1029"/>
      <c r="V3" s="1039"/>
      <c r="W3" s="1029"/>
      <c r="X3" s="1029"/>
      <c r="Y3" s="1029"/>
      <c r="Z3" s="1029"/>
      <c r="AA3" s="1029"/>
      <c r="AB3" s="1029"/>
      <c r="AC3" s="1029"/>
      <c r="AD3" s="1029"/>
      <c r="AE3" s="1029"/>
      <c r="AF3" s="1029"/>
      <c r="AG3" s="1032"/>
      <c r="AH3" s="426" t="s">
        <v>45</v>
      </c>
      <c r="AI3" s="19" t="s">
        <v>27</v>
      </c>
      <c r="AJ3" s="19" t="s">
        <v>28</v>
      </c>
      <c r="AK3" s="280" t="s">
        <v>29</v>
      </c>
      <c r="AL3" s="426" t="s">
        <v>45</v>
      </c>
      <c r="AM3" s="19" t="s">
        <v>27</v>
      </c>
      <c r="AN3" s="19" t="s">
        <v>28</v>
      </c>
      <c r="AO3" s="427" t="s">
        <v>29</v>
      </c>
      <c r="AP3" s="486" t="s">
        <v>45</v>
      </c>
      <c r="AQ3" s="19" t="s">
        <v>27</v>
      </c>
      <c r="AR3" s="19" t="s">
        <v>28</v>
      </c>
      <c r="AS3" s="280" t="s">
        <v>29</v>
      </c>
      <c r="AT3" s="426" t="s">
        <v>45</v>
      </c>
      <c r="AU3" s="19" t="s">
        <v>27</v>
      </c>
      <c r="AV3" s="19" t="s">
        <v>28</v>
      </c>
      <c r="AW3" s="427" t="s">
        <v>29</v>
      </c>
      <c r="AX3" s="486" t="s">
        <v>45</v>
      </c>
      <c r="AY3" s="19" t="s">
        <v>27</v>
      </c>
      <c r="AZ3" s="19" t="s">
        <v>28</v>
      </c>
      <c r="BA3" s="280" t="s">
        <v>29</v>
      </c>
      <c r="BB3" s="426" t="s">
        <v>45</v>
      </c>
      <c r="BC3" s="19" t="s">
        <v>27</v>
      </c>
      <c r="BD3" s="19" t="s">
        <v>28</v>
      </c>
      <c r="BE3" s="427" t="s">
        <v>29</v>
      </c>
      <c r="BF3" s="486" t="s">
        <v>45</v>
      </c>
      <c r="BG3" s="19" t="s">
        <v>27</v>
      </c>
      <c r="BH3" s="19" t="s">
        <v>28</v>
      </c>
      <c r="BI3" s="280" t="s">
        <v>29</v>
      </c>
      <c r="BJ3" s="426" t="s">
        <v>45</v>
      </c>
      <c r="BK3" s="19" t="s">
        <v>27</v>
      </c>
      <c r="BL3" s="19" t="s">
        <v>28</v>
      </c>
      <c r="BM3" s="427" t="s">
        <v>29</v>
      </c>
      <c r="BN3" s="486" t="s">
        <v>45</v>
      </c>
      <c r="BO3" s="19" t="s">
        <v>27</v>
      </c>
      <c r="BP3" s="19" t="s">
        <v>28</v>
      </c>
      <c r="BQ3" s="280" t="s">
        <v>29</v>
      </c>
      <c r="BR3" s="426" t="s">
        <v>45</v>
      </c>
      <c r="BS3" s="19" t="s">
        <v>27</v>
      </c>
      <c r="BT3" s="19" t="s">
        <v>28</v>
      </c>
      <c r="BU3" s="427" t="s">
        <v>29</v>
      </c>
      <c r="BV3" s="486" t="s">
        <v>45</v>
      </c>
      <c r="BW3" s="19" t="s">
        <v>27</v>
      </c>
      <c r="BX3" s="19" t="s">
        <v>28</v>
      </c>
      <c r="BY3" s="280" t="s">
        <v>29</v>
      </c>
      <c r="BZ3" s="426" t="s">
        <v>45</v>
      </c>
      <c r="CA3" s="19" t="s">
        <v>27</v>
      </c>
      <c r="CB3" s="19" t="s">
        <v>28</v>
      </c>
      <c r="CC3" s="427" t="s">
        <v>29</v>
      </c>
      <c r="CD3" s="321" t="s">
        <v>45</v>
      </c>
      <c r="CE3" s="20" t="s">
        <v>27</v>
      </c>
      <c r="CF3" s="20" t="s">
        <v>28</v>
      </c>
      <c r="CG3" s="322" t="s">
        <v>29</v>
      </c>
      <c r="CH3" s="1094"/>
      <c r="CI3" s="1095"/>
      <c r="CJ3" s="735" t="s">
        <v>45</v>
      </c>
      <c r="CK3" s="736" t="s">
        <v>27</v>
      </c>
      <c r="CL3" s="736" t="s">
        <v>28</v>
      </c>
      <c r="CM3" s="737" t="s">
        <v>29</v>
      </c>
      <c r="CN3" s="735" t="s">
        <v>45</v>
      </c>
      <c r="CO3" s="736" t="s">
        <v>784</v>
      </c>
      <c r="CP3" s="736" t="s">
        <v>785</v>
      </c>
      <c r="CQ3" s="847" t="s">
        <v>786</v>
      </c>
      <c r="CR3" s="858" t="s">
        <v>787</v>
      </c>
      <c r="CS3" s="817" t="s">
        <v>29</v>
      </c>
    </row>
    <row r="4" spans="1:612" ht="30" customHeight="1" thickBot="1" x14ac:dyDescent="0.3">
      <c r="B4" s="293"/>
      <c r="C4" s="1003"/>
      <c r="D4" s="1005">
        <f>D5+D79+D278+D397+D443+D578</f>
        <v>219927494.11435118</v>
      </c>
      <c r="E4" s="1007">
        <f>E5+E79+E278+E397+E443+E578</f>
        <v>418749999.96271181</v>
      </c>
      <c r="F4" s="1007">
        <f>F5+F79+F278+F397+F443+F578</f>
        <v>418750000.35572886</v>
      </c>
      <c r="G4" s="1007"/>
      <c r="H4" s="1009"/>
      <c r="I4" s="1009"/>
      <c r="J4" s="1009"/>
      <c r="K4" s="1011"/>
      <c r="L4" s="999"/>
      <c r="M4" s="1002"/>
      <c r="N4" s="1002"/>
      <c r="O4" s="1002"/>
      <c r="P4" s="1002"/>
      <c r="Q4" s="1027"/>
      <c r="R4" s="1027"/>
      <c r="S4" s="1002"/>
      <c r="T4" s="1002"/>
      <c r="U4" s="1030"/>
      <c r="V4" s="1040"/>
      <c r="W4" s="577"/>
      <c r="X4" s="577"/>
      <c r="Y4" s="1030"/>
      <c r="Z4" s="1030"/>
      <c r="AA4" s="1030"/>
      <c r="AB4" s="1030"/>
      <c r="AC4" s="1030"/>
      <c r="AD4" s="1030"/>
      <c r="AE4" s="1030"/>
      <c r="AF4" s="1030"/>
      <c r="AG4" s="1033"/>
      <c r="AH4" s="465">
        <f>AH5+AH79+AH278+AH397+AH443+AH578</f>
        <v>433544</v>
      </c>
      <c r="AI4" s="466">
        <f>AI5+AI79+AI278+AI397+AI443+AI578</f>
        <v>0</v>
      </c>
      <c r="AJ4" s="466">
        <f>AJ5+AJ79+AJ278+AJ397+AJ443+AJ578</f>
        <v>0</v>
      </c>
      <c r="AK4" s="468">
        <f>AH4+AI4+AJ4</f>
        <v>433544</v>
      </c>
      <c r="AL4" s="465">
        <f>AL5+AL79+AL278+AL397+AL443+AL578</f>
        <v>798160</v>
      </c>
      <c r="AM4" s="466">
        <f>AM5+AM79+AM278+AM397+AM443+AM578</f>
        <v>0</v>
      </c>
      <c r="AN4" s="466">
        <f>AN5+AN79+AN278+AN397+AN443+AN578</f>
        <v>0</v>
      </c>
      <c r="AO4" s="467">
        <f>AL4+AM4+AN4</f>
        <v>798160</v>
      </c>
      <c r="AP4" s="487">
        <f>AP5+AP79+AP278+AP397+AP443+AP578</f>
        <v>725009</v>
      </c>
      <c r="AQ4" s="466">
        <f>AQ5+AQ79+AQ278+AQ397+AQ443+AQ578</f>
        <v>0</v>
      </c>
      <c r="AR4" s="466">
        <f>AR5+AR79+AR278+AR397+AR443+AR578</f>
        <v>0</v>
      </c>
      <c r="AS4" s="468">
        <f>AP4+AQ4+AR4</f>
        <v>725009</v>
      </c>
      <c r="AT4" s="465">
        <f>AT5+AT79+AT278+AT397+AT443+AT578</f>
        <v>1026964.8333333334</v>
      </c>
      <c r="AU4" s="466">
        <f>AU5+AU79+AU278+AU397+AU443+AU578</f>
        <v>42593</v>
      </c>
      <c r="AV4" s="466">
        <f>AV5+AV79+AV278+AV397+AV443+AV578</f>
        <v>0</v>
      </c>
      <c r="AW4" s="467">
        <f>AT4+AU4+AV4</f>
        <v>1069557.8333333335</v>
      </c>
      <c r="AX4" s="487">
        <f>AX5+AX79+AX278+AX397+AX443+AX578</f>
        <v>1216595.7776583051</v>
      </c>
      <c r="AY4" s="466">
        <f>AY5+AY79+AY278+AY397+AY443+AY578</f>
        <v>1021245.3606888136</v>
      </c>
      <c r="AZ4" s="466">
        <f>AZ5+AZ79+AZ278+AZ397+AZ443+AZ578</f>
        <v>443398.40365288133</v>
      </c>
      <c r="BA4" s="468">
        <f>AX4+AY4+AZ4</f>
        <v>2681239.5419999999</v>
      </c>
      <c r="BB4" s="465">
        <f>BB5+BB79+BB278+BB397+BB443+BB578</f>
        <v>1333070.8598372128</v>
      </c>
      <c r="BC4" s="466">
        <f>BC5+BC79+BC278+BC397+BC443+BC578</f>
        <v>1895874.9065042562</v>
      </c>
      <c r="BD4" s="466">
        <f>BD5+BD79+BD278+BD397+BD443+BD578</f>
        <v>518250.40365288133</v>
      </c>
      <c r="BE4" s="467">
        <f>BB4+BC4+BD4</f>
        <v>3747196.1699943505</v>
      </c>
      <c r="BF4" s="487">
        <f>BF5+BF79+BF278+BF397+BF443+BF578</f>
        <v>2882345.7503691236</v>
      </c>
      <c r="BG4" s="466">
        <f>BG5+BG79+BG278+BG397+BG443+BG578</f>
        <v>9778670.6419108864</v>
      </c>
      <c r="BH4" s="466">
        <f>BH5+BH79+BH278+BH397+BH443+BH578</f>
        <v>2099726.8316326411</v>
      </c>
      <c r="BI4" s="468">
        <f>BF4+BG4+BH4</f>
        <v>14760743.223912653</v>
      </c>
      <c r="BJ4" s="465">
        <f>BJ5+BJ79+BJ278+BJ397+BJ443+BJ578</f>
        <v>3071928.4713397808</v>
      </c>
      <c r="BK4" s="466">
        <f>BK5+BK79+BK278+BK397+BK443+BK578</f>
        <v>4499337.7603713823</v>
      </c>
      <c r="BL4" s="466">
        <f>BL5+BL79+BL278+BL397+BL443+BL578</f>
        <v>7989053.9629794713</v>
      </c>
      <c r="BM4" s="467">
        <f>BJ4+BK4+BL4</f>
        <v>15560320.194690634</v>
      </c>
      <c r="BN4" s="487">
        <f>BN5+BN79+BN278+BN397+BN443+BN578</f>
        <v>6312678.6825108323</v>
      </c>
      <c r="BO4" s="466">
        <f>BO5+BO79+BO278+BO397+BO443+BO578</f>
        <v>21266252.503483992</v>
      </c>
      <c r="BP4" s="466">
        <f>BP5+BP79+BP278+BP397+BP443+BP578</f>
        <v>8995777.1681194007</v>
      </c>
      <c r="BQ4" s="468">
        <f>BN4+BO4+BP4</f>
        <v>36574708.354114227</v>
      </c>
      <c r="BR4" s="465">
        <f>BR5+BR79+BR278+BR397+BR443+BR578</f>
        <v>4951432.6850663368</v>
      </c>
      <c r="BS4" s="466">
        <f>BS5+BS79+BS278+BS397+BS443+BS578</f>
        <v>10859095.12257779</v>
      </c>
      <c r="BT4" s="466">
        <f>BT5+BT79+BT278+BT397+BT443+BT578</f>
        <v>11669507.96219038</v>
      </c>
      <c r="BU4" s="467">
        <f>BR4+BS4+BT4</f>
        <v>27480035.769834507</v>
      </c>
      <c r="BV4" s="487">
        <f>BV5+BV79+BV278+BV397+BV443+BV578</f>
        <v>4346578.8482522145</v>
      </c>
      <c r="BW4" s="466">
        <f>BW5+BW79+BW278+BW397+BW443+BW578</f>
        <v>6974047.041280603</v>
      </c>
      <c r="BX4" s="466">
        <f>BX5+BX79+BX278+BX397+BX443+BX578</f>
        <v>12160211.612840828</v>
      </c>
      <c r="BY4" s="468">
        <f>BV4+BW4+BX4</f>
        <v>23480837.502373643</v>
      </c>
      <c r="BZ4" s="465">
        <f>BZ5+BZ79+BZ278+BZ397+BZ443+BZ578</f>
        <v>12225495.528894406</v>
      </c>
      <c r="CA4" s="466">
        <f>CA5+CA79+CA278+CA397+CA443+CA578</f>
        <v>26282680.444383815</v>
      </c>
      <c r="CB4" s="466">
        <f>CB5+CB79+CB278+CB397+CB443+CB578</f>
        <v>30341094.749215961</v>
      </c>
      <c r="CC4" s="467">
        <f>BZ4+CA4+CB4</f>
        <v>68849270.722494185</v>
      </c>
      <c r="CD4" s="323">
        <f t="shared" ref="CD4" si="0">+AH4+AL4+AP4+AT4+AX4+BB4+BF4+BJ4+BN4+BR4+BV4+BZ4</f>
        <v>39323804.437261537</v>
      </c>
      <c r="CE4" s="23">
        <f t="shared" ref="CE4" si="1">+AI4+AM4+AQ4+AU4+AY4+BC4+BG4+BK4+BO4+BS4+BW4+CA4</f>
        <v>82619796.781201541</v>
      </c>
      <c r="CF4" s="23">
        <f t="shared" ref="CF4" si="2">+AJ4+AN4+AR4+AV4+AZ4+BD4+BH4+BL4+BP4+BT4+BX4+CB4</f>
        <v>74217021.094284445</v>
      </c>
      <c r="CG4" s="324">
        <f t="shared" ref="CG4" si="3">+AK4+AO4+AS4+AW4+BA4+BE4+BI4+BM4+BQ4+BU4+BY4+CC4</f>
        <v>196160622.31274754</v>
      </c>
      <c r="CH4" s="694"/>
      <c r="CI4" s="118"/>
      <c r="CJ4" s="735"/>
      <c r="CK4" s="736"/>
      <c r="CL4" s="736"/>
      <c r="CM4" s="817"/>
      <c r="CN4" s="735">
        <f>CN5+CN79+CN278+CN397+CN443+CN578</f>
        <v>12282694</v>
      </c>
      <c r="CO4" s="736">
        <f t="shared" ref="CO4:CS4" si="4">CO5+CO79+CO278+CO397+CO443+CO578</f>
        <v>14173270.626458347</v>
      </c>
      <c r="CP4" s="736">
        <f t="shared" si="4"/>
        <v>12867839.810803195</v>
      </c>
      <c r="CQ4" s="736">
        <f t="shared" si="4"/>
        <v>82619796.781201541</v>
      </c>
      <c r="CR4" s="858">
        <f t="shared" si="4"/>
        <v>74217021.094284445</v>
      </c>
      <c r="CS4" s="817">
        <f t="shared" si="4"/>
        <v>196160622.31274748</v>
      </c>
    </row>
    <row r="5" spans="1:612" s="3" customFormat="1" ht="47.25" customHeight="1" x14ac:dyDescent="0.25">
      <c r="A5" s="7"/>
      <c r="B5" s="578" t="s">
        <v>46</v>
      </c>
      <c r="C5" s="593" t="s">
        <v>47</v>
      </c>
      <c r="D5" s="624">
        <f>+D9+D27+D32+D44+D60+D75+D76+D78</f>
        <v>8509229</v>
      </c>
      <c r="E5" s="573">
        <f>+E9+E27+E32+E44+E60+E75+E76+E78</f>
        <v>33078606.762711864</v>
      </c>
      <c r="F5" s="573">
        <f>+F9+F27+F32+F44+F60+F75+F76+F78</f>
        <v>14194922</v>
      </c>
      <c r="G5" s="573">
        <f t="shared" ref="G5" si="5">+D5+E5+F5</f>
        <v>55782757.762711868</v>
      </c>
      <c r="H5" s="573">
        <f>+H9+H27+H32+H44+H60+H76</f>
        <v>7704809.1977401124</v>
      </c>
      <c r="I5" s="573">
        <f>+I9+I27+I32+I44+I60+I76</f>
        <v>31856975.591581926</v>
      </c>
      <c r="J5" s="573">
        <f>+J9+J27+J32+J44+J60+J76</f>
        <v>15280910.202711865</v>
      </c>
      <c r="K5" s="625">
        <f>+K9+K27+K32+K44+K60+K76</f>
        <v>54842694.992033899</v>
      </c>
      <c r="L5" s="581"/>
      <c r="M5" s="573"/>
      <c r="N5" s="573"/>
      <c r="O5" s="574"/>
      <c r="P5" s="574"/>
      <c r="Q5" s="575"/>
      <c r="R5" s="575"/>
      <c r="S5" s="575"/>
      <c r="T5" s="575"/>
      <c r="U5" s="575"/>
      <c r="V5" s="575"/>
      <c r="W5" s="575"/>
      <c r="X5" s="575"/>
      <c r="Y5" s="575"/>
      <c r="Z5" s="575"/>
      <c r="AA5" s="575"/>
      <c r="AB5" s="575"/>
      <c r="AC5" s="575"/>
      <c r="AD5" s="575"/>
      <c r="AE5" s="575"/>
      <c r="AF5" s="575"/>
      <c r="AG5" s="576"/>
      <c r="AH5" s="462">
        <f>+AH9+AH27+AH32+AH44+AH60+AH75+AH76</f>
        <v>0</v>
      </c>
      <c r="AI5" s="463">
        <f>+AI9+AI27+AI32+AI44+AI60+AI75+AI76</f>
        <v>0</v>
      </c>
      <c r="AJ5" s="463">
        <f>+AJ9+AJ27+AJ32+AJ44+AJ60+AJ75+AJ76</f>
        <v>0</v>
      </c>
      <c r="AK5" s="469">
        <f>+AH5+AI5+AJ5</f>
        <v>0</v>
      </c>
      <c r="AL5" s="462">
        <f>+AL9+AL27+AL32+AL44+AL60+AL75+AL76</f>
        <v>0</v>
      </c>
      <c r="AM5" s="463">
        <f>+AM9+AM27+AM32+AM44+AM60+AM75+AM76</f>
        <v>0</v>
      </c>
      <c r="AN5" s="463">
        <f>+AN9+AN27+AN32+AN44+AN60+AN75+AN76</f>
        <v>0</v>
      </c>
      <c r="AO5" s="464">
        <f>+AL5+AM5+AN5</f>
        <v>0</v>
      </c>
      <c r="AP5" s="488">
        <f>+AP9+AP27+AP32+AP44+AP60+AP75+AP76</f>
        <v>0</v>
      </c>
      <c r="AQ5" s="463">
        <f>+AQ9+AQ27+AQ32+AQ44+AQ60+AQ75+AQ76</f>
        <v>0</v>
      </c>
      <c r="AR5" s="463">
        <f>+AR9+AR27+AR32+AR44+AR60+AR75+AR76</f>
        <v>0</v>
      </c>
      <c r="AS5" s="469">
        <f>+AP5+AQ5+AR5</f>
        <v>0</v>
      </c>
      <c r="AT5" s="462">
        <f>+AT9+AT27+AT32+AT44+AT60+AT75+AT76</f>
        <v>3407</v>
      </c>
      <c r="AU5" s="463">
        <f>+AU9+AU27+AU32+AU44+AU60+AU75+AU76</f>
        <v>42593</v>
      </c>
      <c r="AV5" s="463">
        <f>+AV9+AV27+AV32+AV44+AV60+AV75+AV76</f>
        <v>0</v>
      </c>
      <c r="AW5" s="464">
        <f>+AT5+AU5+AV5</f>
        <v>46000</v>
      </c>
      <c r="AX5" s="488">
        <f>+AX9+AX27+AX32+AX44+AX60+AX75+AX76</f>
        <v>34127</v>
      </c>
      <c r="AY5" s="463">
        <f>+AY9+AY27+AY32+AY44+AY60+AY75+AY76</f>
        <v>208193</v>
      </c>
      <c r="AZ5" s="463">
        <f>+AZ9+AZ27+AZ32+AZ44+AZ60+AZ75+AZ76</f>
        <v>187680</v>
      </c>
      <c r="BA5" s="469">
        <f>+AX5+AY5+AZ5</f>
        <v>430000</v>
      </c>
      <c r="BB5" s="462">
        <f>+BB9+BB27+BB32+BB44+BB60+BB75+BB76</f>
        <v>45238.111111111124</v>
      </c>
      <c r="BC5" s="463">
        <f>+BC9+BC27+BC32+BC44+BC60+BC75+BC76</f>
        <v>347081.88888888888</v>
      </c>
      <c r="BD5" s="463">
        <f>+BD9+BD27+BD32+BD44+BD60+BD75+BD76</f>
        <v>187680</v>
      </c>
      <c r="BE5" s="464">
        <f>+BB5+BC5+BD5</f>
        <v>580000</v>
      </c>
      <c r="BF5" s="488">
        <f>+BF9+BF27+BF32+BF44+BF60+BF75+BF76</f>
        <v>161570.93973634654</v>
      </c>
      <c r="BG5" s="463">
        <f>+BG9+BG27+BG32+BG44+BG60+BG75+BG76</f>
        <v>665104.11111111112</v>
      </c>
      <c r="BH5" s="463">
        <f>+BH9+BH27+BH32+BH44+BH60+BH75+BH76</f>
        <v>684096.94915254239</v>
      </c>
      <c r="BI5" s="469">
        <f>+BF5+BG5+BH5</f>
        <v>1510772</v>
      </c>
      <c r="BJ5" s="462">
        <f>+BJ9+BJ27+BJ32+BJ44+BJ60+BJ75+BJ76</f>
        <v>177393.85499058384</v>
      </c>
      <c r="BK5" s="463">
        <f>+BK9+BK27+BK32+BK44+BK60+BK75+BK76</f>
        <v>665104.11111111112</v>
      </c>
      <c r="BL5" s="463">
        <f>+BL9+BL27+BL32+BL44+BL60+BL75+BL76</f>
        <v>772002.03389830515</v>
      </c>
      <c r="BM5" s="464">
        <f>+BJ5+BK5+BL5</f>
        <v>1614500</v>
      </c>
      <c r="BN5" s="488">
        <f>+BN9+BN27+BN32+BN44+BN60+BN75+BN76</f>
        <v>447423.1431261769</v>
      </c>
      <c r="BO5" s="463">
        <f>+BO9+BO27+BO32+BO44+BO60+BO75+BO76</f>
        <v>1879907.5009416197</v>
      </c>
      <c r="BP5" s="463">
        <f>+BP9+BP27+BP32+BP44+BP60+BP75+BP76</f>
        <v>1057361.3559322034</v>
      </c>
      <c r="BQ5" s="469">
        <f>+BN5+BO5+BP5</f>
        <v>3384692</v>
      </c>
      <c r="BR5" s="462">
        <f>+BR9+BR27+BR32+BR44+BR60+BR75+BR76</f>
        <v>283352.02448210923</v>
      </c>
      <c r="BS5" s="463">
        <f>+BS9+BS27+BS32+BS44+BS60+BS75+BS76</f>
        <v>882158.34839924681</v>
      </c>
      <c r="BT5" s="463">
        <f>+BT9+BT27+BT32+BT44+BT60+BT75+BT76</f>
        <v>1029470.9604519773</v>
      </c>
      <c r="BU5" s="464">
        <f>+BR5+BS5+BT5</f>
        <v>2194981.3333333335</v>
      </c>
      <c r="BV5" s="488">
        <f>+BV9+BV27+BV32+BV44+BV60+BV75+BV76</f>
        <v>358517.58380414307</v>
      </c>
      <c r="BW5" s="463">
        <f>+BW9+BW27+BW32+BW44+BW60+BW75+BW76</f>
        <v>1517944.7890772128</v>
      </c>
      <c r="BX5" s="463">
        <f>+BX9+BX27+BX32+BX44+BX60+BX75+BX76</f>
        <v>862525.19774011301</v>
      </c>
      <c r="BY5" s="469">
        <f>+BV5+BW5+BX5</f>
        <v>2738987.5706214691</v>
      </c>
      <c r="BZ5" s="462">
        <f>+BZ9+BZ27+BZ32+BZ44+BZ60+BZ75+BZ76</f>
        <v>1122960.5743879471</v>
      </c>
      <c r="CA5" s="463">
        <f>+CA9+CA27+CA32+CA44+CA60+CA75+CA76</f>
        <v>3742455.9001883245</v>
      </c>
      <c r="CB5" s="463">
        <f>+CB9+CB27+CB32+CB44+CB60+CB75+CB76</f>
        <v>2756504.8587570623</v>
      </c>
      <c r="CC5" s="464">
        <f>+BZ5+CA5+CB5</f>
        <v>7621921.333333334</v>
      </c>
      <c r="CD5" s="325">
        <f t="shared" ref="CD5:CG9" si="6">+AH5+AL5+AP5+AT5+AX5+BB5+BF5+BJ5+BN5+BR5+BV5+BZ5</f>
        <v>2633990.231638418</v>
      </c>
      <c r="CE5" s="165">
        <f t="shared" si="6"/>
        <v>9950542.6497175153</v>
      </c>
      <c r="CF5" s="165">
        <f t="shared" si="6"/>
        <v>7537321.3559322041</v>
      </c>
      <c r="CG5" s="326">
        <f t="shared" si="6"/>
        <v>20121854.23728814</v>
      </c>
      <c r="CH5" s="695"/>
      <c r="CI5" s="118"/>
      <c r="CJ5" s="738"/>
      <c r="CK5" s="739"/>
      <c r="CL5" s="739"/>
      <c r="CM5" s="740"/>
      <c r="CN5" s="738">
        <f>CN9+CN27+CN32+CN44+CN60+CN75+CN76+CN78</f>
        <v>0</v>
      </c>
      <c r="CO5" s="739">
        <f t="shared" ref="CO5:CS5" si="7">CO9+CO27+CO32+CO44+CO60+CO75+CO76+CO78</f>
        <v>1416971.5875706212</v>
      </c>
      <c r="CP5" s="739">
        <f t="shared" si="7"/>
        <v>1217018.6440677964</v>
      </c>
      <c r="CQ5" s="739">
        <f t="shared" si="7"/>
        <v>9950542.6497175135</v>
      </c>
      <c r="CR5" s="859">
        <f t="shared" si="7"/>
        <v>7537321.3559322041</v>
      </c>
      <c r="CS5" s="740">
        <f t="shared" si="7"/>
        <v>20121854.237288136</v>
      </c>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row>
    <row r="6" spans="1:612" s="3" customFormat="1" ht="24.75" customHeight="1" x14ac:dyDescent="0.25">
      <c r="A6" s="7"/>
      <c r="B6" s="579" t="str">
        <f>B5</f>
        <v>C1</v>
      </c>
      <c r="C6" s="594" t="s">
        <v>48</v>
      </c>
      <c r="D6" s="626"/>
      <c r="E6" s="25"/>
      <c r="F6" s="25"/>
      <c r="G6" s="25"/>
      <c r="H6" s="25"/>
      <c r="I6" s="25"/>
      <c r="J6" s="25"/>
      <c r="K6" s="627"/>
      <c r="L6" s="582"/>
      <c r="M6" s="26"/>
      <c r="N6" s="26"/>
      <c r="O6" s="27"/>
      <c r="P6" s="27"/>
      <c r="Q6" s="28"/>
      <c r="R6" s="28"/>
      <c r="S6" s="28"/>
      <c r="T6" s="28"/>
      <c r="U6" s="28"/>
      <c r="V6" s="28"/>
      <c r="W6" s="28"/>
      <c r="X6" s="28"/>
      <c r="Y6" s="28"/>
      <c r="Z6" s="28"/>
      <c r="AA6" s="28"/>
      <c r="AB6" s="28"/>
      <c r="AC6" s="28"/>
      <c r="AD6" s="28"/>
      <c r="AE6" s="28"/>
      <c r="AF6" s="28"/>
      <c r="AG6" s="405"/>
      <c r="AH6" s="327"/>
      <c r="AI6" s="29"/>
      <c r="AJ6" s="29"/>
      <c r="AK6" s="283">
        <f>+AH6+AI6+AJ6</f>
        <v>0</v>
      </c>
      <c r="AL6" s="327"/>
      <c r="AM6" s="29"/>
      <c r="AN6" s="29"/>
      <c r="AO6" s="328">
        <f t="shared" ref="AO6:AO53" si="8">+AL6+AM6+AN6</f>
        <v>0</v>
      </c>
      <c r="AP6" s="489"/>
      <c r="AQ6" s="29"/>
      <c r="AR6" s="29"/>
      <c r="AS6" s="283">
        <f t="shared" ref="AS6:AS46" si="9">+AP6+AQ6+AR6</f>
        <v>0</v>
      </c>
      <c r="AT6" s="327"/>
      <c r="AU6" s="29"/>
      <c r="AV6" s="29"/>
      <c r="AW6" s="328">
        <f t="shared" ref="AW6:AW46" si="10">+AT6+AU6+AV6</f>
        <v>0</v>
      </c>
      <c r="AX6" s="489"/>
      <c r="AY6" s="29"/>
      <c r="AZ6" s="29"/>
      <c r="BA6" s="283">
        <f t="shared" ref="BA6:BA46" si="11">+AX6+AY6+AZ6</f>
        <v>0</v>
      </c>
      <c r="BB6" s="327"/>
      <c r="BC6" s="29"/>
      <c r="BD6" s="29"/>
      <c r="BE6" s="328">
        <f t="shared" ref="BE6:BE46" si="12">+BB6+BC6+BD6</f>
        <v>0</v>
      </c>
      <c r="BF6" s="489"/>
      <c r="BG6" s="29"/>
      <c r="BH6" s="29"/>
      <c r="BI6" s="283">
        <f t="shared" ref="BI6:BI46" si="13">+BF6+BG6+BH6</f>
        <v>0</v>
      </c>
      <c r="BJ6" s="327"/>
      <c r="BK6" s="29"/>
      <c r="BL6" s="29"/>
      <c r="BM6" s="328">
        <f t="shared" ref="BM6:BM46" si="14">+BJ6+BK6+BL6</f>
        <v>0</v>
      </c>
      <c r="BN6" s="489"/>
      <c r="BO6" s="29"/>
      <c r="BP6" s="29"/>
      <c r="BQ6" s="283">
        <f t="shared" ref="BQ6:BQ46" si="15">+BN6+BO6+BP6</f>
        <v>0</v>
      </c>
      <c r="BR6" s="327"/>
      <c r="BS6" s="29"/>
      <c r="BT6" s="29"/>
      <c r="BU6" s="328">
        <f t="shared" ref="BU6:BU46" si="16">+BR6+BS6+BT6</f>
        <v>0</v>
      </c>
      <c r="BV6" s="489"/>
      <c r="BW6" s="29"/>
      <c r="BX6" s="29"/>
      <c r="BY6" s="283">
        <f t="shared" ref="BY6:BY46" si="17">+BV6+BW6+BX6</f>
        <v>0</v>
      </c>
      <c r="BZ6" s="327"/>
      <c r="CA6" s="29"/>
      <c r="CB6" s="29"/>
      <c r="CC6" s="328">
        <f t="shared" ref="CC6:CC46" si="18">+BZ6+CA6+CB6</f>
        <v>0</v>
      </c>
      <c r="CD6" s="327">
        <f t="shared" si="6"/>
        <v>0</v>
      </c>
      <c r="CE6" s="29">
        <f t="shared" si="6"/>
        <v>0</v>
      </c>
      <c r="CF6" s="29">
        <f t="shared" si="6"/>
        <v>0</v>
      </c>
      <c r="CG6" s="328">
        <f t="shared" si="6"/>
        <v>0</v>
      </c>
      <c r="CH6" s="695"/>
      <c r="CI6" s="118"/>
      <c r="CJ6" s="741"/>
      <c r="CK6" s="742"/>
      <c r="CL6" s="742"/>
      <c r="CM6" s="743"/>
      <c r="CN6" s="741"/>
      <c r="CO6" s="742"/>
      <c r="CP6" s="742"/>
      <c r="CQ6" s="742"/>
      <c r="CR6" s="860"/>
      <c r="CS6" s="743"/>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row>
    <row r="7" spans="1:612" ht="24.75" customHeight="1" x14ac:dyDescent="0.25">
      <c r="B7" s="579" t="str">
        <f t="shared" ref="B7:B54" si="19">B6</f>
        <v>C1</v>
      </c>
      <c r="C7" s="595" t="s">
        <v>49</v>
      </c>
      <c r="D7" s="480"/>
      <c r="E7" s="272"/>
      <c r="F7" s="272"/>
      <c r="G7" s="272"/>
      <c r="H7" s="272"/>
      <c r="I7" s="272"/>
      <c r="J7" s="272"/>
      <c r="K7" s="457"/>
      <c r="L7" s="519"/>
      <c r="M7" s="48"/>
      <c r="N7" s="48" t="s">
        <v>50</v>
      </c>
      <c r="O7" s="30">
        <v>44550</v>
      </c>
      <c r="P7" s="30">
        <v>44567</v>
      </c>
      <c r="Q7" s="42"/>
      <c r="R7" s="42"/>
      <c r="S7" s="42"/>
      <c r="T7" s="31"/>
      <c r="U7" s="42"/>
      <c r="V7" s="42"/>
      <c r="W7" s="42"/>
      <c r="X7" s="42"/>
      <c r="Y7" s="46"/>
      <c r="Z7" s="46"/>
      <c r="AA7" s="46"/>
      <c r="AB7" s="46"/>
      <c r="AC7" s="46"/>
      <c r="AD7" s="46"/>
      <c r="AE7" s="46"/>
      <c r="AF7" s="46"/>
      <c r="AG7" s="310" t="s">
        <v>51</v>
      </c>
      <c r="AH7" s="329"/>
      <c r="AI7" s="275"/>
      <c r="AJ7" s="275"/>
      <c r="AK7" s="187">
        <f>+AH7+AI7+AJ7</f>
        <v>0</v>
      </c>
      <c r="AL7" s="329"/>
      <c r="AM7" s="275"/>
      <c r="AN7" s="275"/>
      <c r="AO7" s="330">
        <f t="shared" si="8"/>
        <v>0</v>
      </c>
      <c r="AP7" s="490"/>
      <c r="AQ7" s="275"/>
      <c r="AR7" s="275"/>
      <c r="AS7" s="187">
        <f t="shared" si="9"/>
        <v>0</v>
      </c>
      <c r="AT7" s="329"/>
      <c r="AU7" s="275"/>
      <c r="AV7" s="275"/>
      <c r="AW7" s="330">
        <f t="shared" si="10"/>
        <v>0</v>
      </c>
      <c r="AX7" s="490"/>
      <c r="AY7" s="275"/>
      <c r="AZ7" s="275"/>
      <c r="BA7" s="187">
        <f t="shared" si="11"/>
        <v>0</v>
      </c>
      <c r="BB7" s="329"/>
      <c r="BC7" s="275"/>
      <c r="BD7" s="275"/>
      <c r="BE7" s="330">
        <f t="shared" si="12"/>
        <v>0</v>
      </c>
      <c r="BF7" s="490"/>
      <c r="BG7" s="275"/>
      <c r="BH7" s="275"/>
      <c r="BI7" s="187">
        <f t="shared" si="13"/>
        <v>0</v>
      </c>
      <c r="BJ7" s="329"/>
      <c r="BK7" s="275"/>
      <c r="BL7" s="275"/>
      <c r="BM7" s="330">
        <f t="shared" si="14"/>
        <v>0</v>
      </c>
      <c r="BN7" s="490"/>
      <c r="BO7" s="275"/>
      <c r="BP7" s="275"/>
      <c r="BQ7" s="187">
        <f t="shared" si="15"/>
        <v>0</v>
      </c>
      <c r="BR7" s="329"/>
      <c r="BS7" s="275"/>
      <c r="BT7" s="275"/>
      <c r="BU7" s="330">
        <f t="shared" si="16"/>
        <v>0</v>
      </c>
      <c r="BV7" s="490"/>
      <c r="BW7" s="275"/>
      <c r="BX7" s="275"/>
      <c r="BY7" s="187">
        <f t="shared" si="17"/>
        <v>0</v>
      </c>
      <c r="BZ7" s="329"/>
      <c r="CA7" s="275"/>
      <c r="CB7" s="275"/>
      <c r="CC7" s="330">
        <f t="shared" si="18"/>
        <v>0</v>
      </c>
      <c r="CD7" s="329">
        <f t="shared" si="6"/>
        <v>0</v>
      </c>
      <c r="CE7" s="275">
        <f t="shared" si="6"/>
        <v>0</v>
      </c>
      <c r="CF7" s="275">
        <f t="shared" si="6"/>
        <v>0</v>
      </c>
      <c r="CG7" s="330">
        <f t="shared" si="6"/>
        <v>0</v>
      </c>
      <c r="CH7" s="695"/>
      <c r="CI7" s="118"/>
      <c r="CJ7" s="744"/>
      <c r="CK7" s="745"/>
      <c r="CL7" s="745"/>
      <c r="CM7" s="746"/>
      <c r="CN7" s="849"/>
      <c r="CO7" s="851"/>
      <c r="CP7" s="851"/>
      <c r="CQ7" s="851"/>
      <c r="CR7" s="861"/>
      <c r="CS7" s="853"/>
    </row>
    <row r="8" spans="1:612" ht="24.75" customHeight="1" x14ac:dyDescent="0.25">
      <c r="B8" s="579" t="str">
        <f t="shared" si="19"/>
        <v>C1</v>
      </c>
      <c r="C8" s="595" t="s">
        <v>52</v>
      </c>
      <c r="D8" s="480"/>
      <c r="E8" s="272"/>
      <c r="F8" s="272"/>
      <c r="G8" s="272"/>
      <c r="H8" s="272"/>
      <c r="I8" s="272"/>
      <c r="J8" s="272"/>
      <c r="K8" s="457"/>
      <c r="L8" s="519"/>
      <c r="M8" s="48"/>
      <c r="N8" s="48" t="s">
        <v>53</v>
      </c>
      <c r="O8" s="30">
        <v>44568</v>
      </c>
      <c r="P8" s="30">
        <v>44571</v>
      </c>
      <c r="Q8" s="42"/>
      <c r="R8" s="42"/>
      <c r="S8" s="42"/>
      <c r="T8" s="31"/>
      <c r="U8" s="42"/>
      <c r="V8" s="42"/>
      <c r="W8" s="42"/>
      <c r="X8" s="42"/>
      <c r="Y8" s="46"/>
      <c r="Z8" s="46"/>
      <c r="AA8" s="46"/>
      <c r="AB8" s="46"/>
      <c r="AC8" s="46"/>
      <c r="AD8" s="46"/>
      <c r="AE8" s="46"/>
      <c r="AF8" s="46"/>
      <c r="AG8" s="310"/>
      <c r="AH8" s="329"/>
      <c r="AI8" s="275"/>
      <c r="AJ8" s="275"/>
      <c r="AK8" s="187">
        <f>+AH8+AI8+AJ8</f>
        <v>0</v>
      </c>
      <c r="AL8" s="329"/>
      <c r="AM8" s="275"/>
      <c r="AN8" s="275"/>
      <c r="AO8" s="330">
        <f t="shared" si="8"/>
        <v>0</v>
      </c>
      <c r="AP8" s="490"/>
      <c r="AQ8" s="275"/>
      <c r="AR8" s="275"/>
      <c r="AS8" s="187">
        <f t="shared" si="9"/>
        <v>0</v>
      </c>
      <c r="AT8" s="329"/>
      <c r="AU8" s="275"/>
      <c r="AV8" s="275"/>
      <c r="AW8" s="330">
        <f t="shared" si="10"/>
        <v>0</v>
      </c>
      <c r="AX8" s="490"/>
      <c r="AY8" s="275"/>
      <c r="AZ8" s="275"/>
      <c r="BA8" s="187">
        <f t="shared" si="11"/>
        <v>0</v>
      </c>
      <c r="BB8" s="329"/>
      <c r="BC8" s="275"/>
      <c r="BD8" s="275"/>
      <c r="BE8" s="330">
        <f t="shared" si="12"/>
        <v>0</v>
      </c>
      <c r="BF8" s="490"/>
      <c r="BG8" s="275"/>
      <c r="BH8" s="275"/>
      <c r="BI8" s="187">
        <f t="shared" si="13"/>
        <v>0</v>
      </c>
      <c r="BJ8" s="329"/>
      <c r="BK8" s="275"/>
      <c r="BL8" s="275"/>
      <c r="BM8" s="330">
        <f t="shared" si="14"/>
        <v>0</v>
      </c>
      <c r="BN8" s="490"/>
      <c r="BO8" s="275"/>
      <c r="BP8" s="275"/>
      <c r="BQ8" s="187">
        <f t="shared" si="15"/>
        <v>0</v>
      </c>
      <c r="BR8" s="329"/>
      <c r="BS8" s="275"/>
      <c r="BT8" s="275"/>
      <c r="BU8" s="330">
        <f t="shared" si="16"/>
        <v>0</v>
      </c>
      <c r="BV8" s="490"/>
      <c r="BW8" s="275"/>
      <c r="BX8" s="275"/>
      <c r="BY8" s="187">
        <f t="shared" si="17"/>
        <v>0</v>
      </c>
      <c r="BZ8" s="329"/>
      <c r="CA8" s="275"/>
      <c r="CB8" s="275"/>
      <c r="CC8" s="330">
        <f t="shared" si="18"/>
        <v>0</v>
      </c>
      <c r="CD8" s="329">
        <f t="shared" si="6"/>
        <v>0</v>
      </c>
      <c r="CE8" s="275">
        <f t="shared" si="6"/>
        <v>0</v>
      </c>
      <c r="CF8" s="275">
        <f t="shared" si="6"/>
        <v>0</v>
      </c>
      <c r="CG8" s="330">
        <f t="shared" si="6"/>
        <v>0</v>
      </c>
      <c r="CH8" s="695"/>
      <c r="CI8" s="118"/>
      <c r="CJ8" s="744"/>
      <c r="CK8" s="745"/>
      <c r="CL8" s="745"/>
      <c r="CM8" s="746"/>
      <c r="CN8" s="849"/>
      <c r="CO8" s="851"/>
      <c r="CP8" s="851"/>
      <c r="CQ8" s="851"/>
      <c r="CR8" s="861"/>
      <c r="CS8" s="853"/>
    </row>
    <row r="9" spans="1:612" s="3" customFormat="1" ht="24.75" customHeight="1" x14ac:dyDescent="0.25">
      <c r="A9" s="7"/>
      <c r="B9" s="579" t="str">
        <f t="shared" si="19"/>
        <v>C1</v>
      </c>
      <c r="C9" s="596" t="s">
        <v>54</v>
      </c>
      <c r="D9" s="628">
        <f t="shared" ref="D9:K9" si="20">+D10+D15+D18+D20+D24</f>
        <v>1043770</v>
      </c>
      <c r="E9" s="33">
        <f t="shared" si="20"/>
        <v>5342031.9322033897</v>
      </c>
      <c r="F9" s="703">
        <f t="shared" si="20"/>
        <v>456678</v>
      </c>
      <c r="G9" s="703">
        <f t="shared" si="20"/>
        <v>5189279.9322033897</v>
      </c>
      <c r="H9" s="56">
        <f t="shared" si="20"/>
        <v>906390</v>
      </c>
      <c r="I9" s="56">
        <f t="shared" si="20"/>
        <v>5661384.2300000004</v>
      </c>
      <c r="J9" s="56">
        <f t="shared" si="20"/>
        <v>448186.44</v>
      </c>
      <c r="K9" s="704">
        <f t="shared" si="20"/>
        <v>7015960.6699999999</v>
      </c>
      <c r="L9" s="583"/>
      <c r="M9" s="34"/>
      <c r="N9" s="34"/>
      <c r="O9" s="35"/>
      <c r="P9" s="35"/>
      <c r="Q9" s="36"/>
      <c r="R9" s="36"/>
      <c r="S9" s="36"/>
      <c r="T9" s="36"/>
      <c r="U9" s="36"/>
      <c r="V9" s="36"/>
      <c r="W9" s="36"/>
      <c r="X9" s="36"/>
      <c r="Y9" s="36"/>
      <c r="Z9" s="36"/>
      <c r="AA9" s="36"/>
      <c r="AB9" s="36"/>
      <c r="AC9" s="36"/>
      <c r="AD9" s="36"/>
      <c r="AE9" s="36"/>
      <c r="AF9" s="36"/>
      <c r="AG9" s="406"/>
      <c r="AH9" s="331">
        <f>+AH10+AH15+AH18+AH20+AH24</f>
        <v>0</v>
      </c>
      <c r="AI9" s="37">
        <f>+AI10+AI15+AI18+AI20+AI24</f>
        <v>0</v>
      </c>
      <c r="AJ9" s="37">
        <f>+AJ10+AJ15+AJ18+AJ20+AJ24</f>
        <v>0</v>
      </c>
      <c r="AK9" s="284">
        <f>+AH9+AI9+AJ9</f>
        <v>0</v>
      </c>
      <c r="AL9" s="331">
        <f>+AL10+AL15+AL18+AL20+AL24</f>
        <v>0</v>
      </c>
      <c r="AM9" s="37">
        <f>+AM10+AM15+AM18+AM20+AM24</f>
        <v>0</v>
      </c>
      <c r="AN9" s="37">
        <f>+AN10+AN15+AN18+AN20+AN24</f>
        <v>0</v>
      </c>
      <c r="AO9" s="332">
        <f t="shared" si="8"/>
        <v>0</v>
      </c>
      <c r="AP9" s="491">
        <f>+AP10+AP15+AP18+AP20+AP24</f>
        <v>0</v>
      </c>
      <c r="AQ9" s="37">
        <f>+AQ10+AQ15+AQ18+AQ20+AQ24</f>
        <v>0</v>
      </c>
      <c r="AR9" s="37">
        <f>+AR10+AR15+AR18+AR20+AR24</f>
        <v>0</v>
      </c>
      <c r="AS9" s="284">
        <f t="shared" si="9"/>
        <v>0</v>
      </c>
      <c r="AT9" s="331">
        <f>+AT10+AT15+AT18+AT20+AT24</f>
        <v>0</v>
      </c>
      <c r="AU9" s="37">
        <f>+AU10+AU15+AU18+AU20+AU24</f>
        <v>0</v>
      </c>
      <c r="AV9" s="37">
        <f>+AV10+AV15+AV18+AV20+AV24</f>
        <v>0</v>
      </c>
      <c r="AW9" s="332">
        <f t="shared" si="10"/>
        <v>0</v>
      </c>
      <c r="AX9" s="491">
        <f>+AX10+AX15+AX18+AX20+AX24</f>
        <v>0</v>
      </c>
      <c r="AY9" s="37">
        <f>+AY10+AY15+AY18+AY20+AY24</f>
        <v>0</v>
      </c>
      <c r="AZ9" s="37">
        <f>+AZ10+AZ15+AZ18+AZ20+AZ24</f>
        <v>0</v>
      </c>
      <c r="BA9" s="284">
        <f t="shared" si="11"/>
        <v>0</v>
      </c>
      <c r="BB9" s="331">
        <f>+BB10+BB15+BB18+BB20+BB24</f>
        <v>11111.111111111124</v>
      </c>
      <c r="BC9" s="37">
        <f>+BC10+BC15+BC18+BC20+BC24</f>
        <v>138888.88888888888</v>
      </c>
      <c r="BD9" s="37">
        <f>+BD10+BD15+BD18+BD20+BD24</f>
        <v>0</v>
      </c>
      <c r="BE9" s="332">
        <f t="shared" si="12"/>
        <v>150000</v>
      </c>
      <c r="BF9" s="491">
        <f>+BF10+BF15+BF18+BF20+BF24</f>
        <v>54223.600753295686</v>
      </c>
      <c r="BG9" s="37">
        <f>+BG10+BG15+BG18+BG20+BG24</f>
        <v>456911.11111111112</v>
      </c>
      <c r="BH9" s="37">
        <f>+BH10+BH15+BH18+BH20+BH24</f>
        <v>89637.288135593219</v>
      </c>
      <c r="BI9" s="284">
        <f t="shared" si="13"/>
        <v>600772</v>
      </c>
      <c r="BJ9" s="331">
        <f>+BJ10+BJ15+BJ18+BJ20+BJ24</f>
        <v>38088.888888888905</v>
      </c>
      <c r="BK9" s="37">
        <f>+BK10+BK15+BK18+BK20+BK24</f>
        <v>456911.11111111112</v>
      </c>
      <c r="BL9" s="37">
        <f>+BL10+BL15+BL18+BL20+BL24</f>
        <v>0</v>
      </c>
      <c r="BM9" s="332">
        <f t="shared" si="14"/>
        <v>495000</v>
      </c>
      <c r="BN9" s="491">
        <f>+BN10+BN15+BN18+BN20+BN24</f>
        <v>70358.312617702468</v>
      </c>
      <c r="BO9" s="37">
        <f>+BO10+BO15+BO18+BO20+BO24</f>
        <v>456911.11111111112</v>
      </c>
      <c r="BP9" s="37">
        <f>+BP10+BP15+BP18+BP20+BP24</f>
        <v>179274.57627118644</v>
      </c>
      <c r="BQ9" s="284">
        <f t="shared" si="15"/>
        <v>706544.00000000012</v>
      </c>
      <c r="BR9" s="331">
        <f>+BR10+BR15+BR18+BR20+BR24</f>
        <v>60179.058380414324</v>
      </c>
      <c r="BS9" s="37">
        <f>+BS10+BS15+BS18+BS20+BS24</f>
        <v>465500.94161958568</v>
      </c>
      <c r="BT9" s="37">
        <f>+BT10+BT15+BT18+BT20+BT24</f>
        <v>0</v>
      </c>
      <c r="BU9" s="332">
        <f t="shared" si="16"/>
        <v>525680</v>
      </c>
      <c r="BV9" s="491">
        <f>+BV10+BV15+BV18+BV20+BV24</f>
        <v>101594.92278719397</v>
      </c>
      <c r="BW9" s="37">
        <f>+BW10+BW15+BW18+BW20+BW24</f>
        <v>516314.50094161963</v>
      </c>
      <c r="BX9" s="37">
        <f>+BX10+BX15+BX18+BX20+BX24</f>
        <v>179274.57627118644</v>
      </c>
      <c r="BY9" s="284">
        <f t="shared" si="17"/>
        <v>797184.00000000012</v>
      </c>
      <c r="BZ9" s="331">
        <f>+BZ10+BZ15+BZ18+BZ20+BZ24</f>
        <v>7777.7777777777846</v>
      </c>
      <c r="CA9" s="37">
        <f>+CA10+CA15+CA18+CA20+CA24</f>
        <v>97222.222222222219</v>
      </c>
      <c r="CB9" s="37">
        <f>+CB10+CB15+CB18+CB20+CB24</f>
        <v>0</v>
      </c>
      <c r="CC9" s="332">
        <f t="shared" si="18"/>
        <v>105000</v>
      </c>
      <c r="CD9" s="331">
        <f t="shared" si="6"/>
        <v>343333.67231638427</v>
      </c>
      <c r="CE9" s="37">
        <f t="shared" si="6"/>
        <v>2588659.8870056495</v>
      </c>
      <c r="CF9" s="37">
        <f t="shared" si="6"/>
        <v>448186.44067796611</v>
      </c>
      <c r="CG9" s="332">
        <f t="shared" si="6"/>
        <v>3380180</v>
      </c>
      <c r="CH9" s="695"/>
      <c r="CI9" s="118"/>
      <c r="CJ9" s="747">
        <f>IF(H9=0,IF(CD9&gt;0,"Error",H9-CD9),H9-CD9)</f>
        <v>563056.32768361573</v>
      </c>
      <c r="CK9" s="748">
        <f t="shared" ref="CK9:CM10" si="21">IF(I9=0,IF(CE9&gt;0,"Error",I9-CE9),I9-CE9)</f>
        <v>3072724.3429943509</v>
      </c>
      <c r="CL9" s="748">
        <f t="shared" si="21"/>
        <v>-6.7796610528603196E-4</v>
      </c>
      <c r="CM9" s="749">
        <f t="shared" si="21"/>
        <v>3635780.67</v>
      </c>
      <c r="CN9" s="747">
        <v>0</v>
      </c>
      <c r="CO9" s="748">
        <f>CO10+CO15+CO18+CO20+CO24</f>
        <v>262660.11299435038</v>
      </c>
      <c r="CP9" s="748">
        <f>CP10+CP15+CP18+CP20+CP24</f>
        <v>80673.559322033907</v>
      </c>
      <c r="CQ9" s="748">
        <f t="shared" ref="CQ9:CQ10" si="22">CE9</f>
        <v>2588659.8870056495</v>
      </c>
      <c r="CR9" s="862">
        <f t="shared" ref="CR9:CR10" si="23">CF9</f>
        <v>448186.44067796611</v>
      </c>
      <c r="CS9" s="749">
        <f t="shared" ref="CS9:CS10" si="24">CN9+CO9+CP9+CQ9+CR9</f>
        <v>3380180</v>
      </c>
      <c r="CT9" s="893">
        <f t="shared" ref="CT9:CT10" si="25">CG9-CS9</f>
        <v>0</v>
      </c>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row>
    <row r="10" spans="1:612" s="4" customFormat="1" ht="24.75" customHeight="1" x14ac:dyDescent="0.25">
      <c r="A10" s="7"/>
      <c r="B10" s="579" t="str">
        <f t="shared" si="19"/>
        <v>C1</v>
      </c>
      <c r="C10" s="597" t="s">
        <v>738</v>
      </c>
      <c r="D10" s="630">
        <v>295932</v>
      </c>
      <c r="E10" s="38">
        <v>1644068</v>
      </c>
      <c r="F10" s="38"/>
      <c r="G10" s="38">
        <v>1940000</v>
      </c>
      <c r="H10" s="38">
        <v>154667</v>
      </c>
      <c r="I10" s="38">
        <v>1933333.33</v>
      </c>
      <c r="J10" s="38"/>
      <c r="K10" s="631">
        <v>2088000.33</v>
      </c>
      <c r="L10" s="584">
        <v>2088000</v>
      </c>
      <c r="M10" s="38"/>
      <c r="N10" s="38"/>
      <c r="O10" s="39"/>
      <c r="P10" s="39"/>
      <c r="Q10" s="40"/>
      <c r="R10" s="40"/>
      <c r="S10" s="40"/>
      <c r="T10" s="40" t="s">
        <v>27</v>
      </c>
      <c r="U10" s="40"/>
      <c r="V10" s="40"/>
      <c r="W10" s="40"/>
      <c r="X10" s="40"/>
      <c r="Y10" s="40"/>
      <c r="Z10" s="40"/>
      <c r="AA10" s="40"/>
      <c r="AB10" s="40"/>
      <c r="AC10" s="40"/>
      <c r="AD10" s="40"/>
      <c r="AE10" s="40"/>
      <c r="AF10" s="40"/>
      <c r="AG10" s="407"/>
      <c r="AH10" s="333"/>
      <c r="AI10" s="22"/>
      <c r="AJ10" s="22"/>
      <c r="AK10" s="281"/>
      <c r="AL10" s="333"/>
      <c r="AM10" s="22"/>
      <c r="AN10" s="22"/>
      <c r="AO10" s="334"/>
      <c r="AP10" s="492"/>
      <c r="AQ10" s="22"/>
      <c r="AR10" s="22"/>
      <c r="AS10" s="281"/>
      <c r="AT10" s="333"/>
      <c r="AU10" s="22"/>
      <c r="AV10" s="22"/>
      <c r="AW10" s="334"/>
      <c r="AX10" s="492"/>
      <c r="AY10" s="22"/>
      <c r="AZ10" s="22"/>
      <c r="BA10" s="281"/>
      <c r="BB10" s="333">
        <f>SUM(BB11:BB14)</f>
        <v>11111.111111111124</v>
      </c>
      <c r="BC10" s="22">
        <f t="shared" ref="BC10:CG10" si="26">SUM(BC11:BC14)</f>
        <v>138888.88888888888</v>
      </c>
      <c r="BD10" s="22">
        <f t="shared" si="26"/>
        <v>0</v>
      </c>
      <c r="BE10" s="334">
        <f t="shared" si="26"/>
        <v>150000</v>
      </c>
      <c r="BF10" s="492">
        <f t="shared" si="26"/>
        <v>18888.888888888909</v>
      </c>
      <c r="BG10" s="22">
        <f t="shared" si="26"/>
        <v>236111.11111111109</v>
      </c>
      <c r="BH10" s="22">
        <f t="shared" si="26"/>
        <v>0</v>
      </c>
      <c r="BI10" s="281">
        <f t="shared" si="26"/>
        <v>255000</v>
      </c>
      <c r="BJ10" s="333">
        <f t="shared" si="26"/>
        <v>18888.888888888909</v>
      </c>
      <c r="BK10" s="22">
        <f t="shared" si="26"/>
        <v>236111.11111111109</v>
      </c>
      <c r="BL10" s="22">
        <f t="shared" si="26"/>
        <v>0</v>
      </c>
      <c r="BM10" s="334">
        <f t="shared" si="26"/>
        <v>255000</v>
      </c>
      <c r="BN10" s="492">
        <f t="shared" si="26"/>
        <v>18888.888888888909</v>
      </c>
      <c r="BO10" s="22">
        <f t="shared" si="26"/>
        <v>236111.11111111109</v>
      </c>
      <c r="BP10" s="22">
        <f t="shared" si="26"/>
        <v>0</v>
      </c>
      <c r="BQ10" s="281">
        <f t="shared" si="26"/>
        <v>255000</v>
      </c>
      <c r="BR10" s="333">
        <f t="shared" si="26"/>
        <v>18888.888888888909</v>
      </c>
      <c r="BS10" s="22">
        <f t="shared" si="26"/>
        <v>236111.11111111109</v>
      </c>
      <c r="BT10" s="22">
        <f t="shared" si="26"/>
        <v>0</v>
      </c>
      <c r="BU10" s="334">
        <f t="shared" si="26"/>
        <v>255000</v>
      </c>
      <c r="BV10" s="492">
        <f t="shared" si="26"/>
        <v>18888.888888888909</v>
      </c>
      <c r="BW10" s="22">
        <f t="shared" si="26"/>
        <v>236111.11111111109</v>
      </c>
      <c r="BX10" s="22">
        <f t="shared" si="26"/>
        <v>0</v>
      </c>
      <c r="BY10" s="281">
        <f t="shared" si="26"/>
        <v>255000</v>
      </c>
      <c r="BZ10" s="333">
        <f t="shared" si="26"/>
        <v>7777.7777777777846</v>
      </c>
      <c r="CA10" s="22">
        <f t="shared" si="26"/>
        <v>97222.222222222219</v>
      </c>
      <c r="CB10" s="22">
        <f t="shared" si="26"/>
        <v>0</v>
      </c>
      <c r="CC10" s="334">
        <f t="shared" si="26"/>
        <v>105000</v>
      </c>
      <c r="CD10" s="333">
        <f t="shared" si="26"/>
        <v>113333.33333333346</v>
      </c>
      <c r="CE10" s="22">
        <f t="shared" si="26"/>
        <v>1416666.6666666667</v>
      </c>
      <c r="CF10" s="22">
        <f t="shared" si="26"/>
        <v>0</v>
      </c>
      <c r="CG10" s="334">
        <f t="shared" si="26"/>
        <v>1530000</v>
      </c>
      <c r="CH10" s="695" t="s">
        <v>739</v>
      </c>
      <c r="CI10" s="118" t="s">
        <v>739</v>
      </c>
      <c r="CJ10" s="750">
        <f>IF(H10=0,IF(CD10&gt;0,"Error",H10-CD10),H10-CD10)</f>
        <v>41333.666666666541</v>
      </c>
      <c r="CK10" s="751">
        <f t="shared" si="21"/>
        <v>516666.66333333333</v>
      </c>
      <c r="CL10" s="751">
        <f t="shared" si="21"/>
        <v>0</v>
      </c>
      <c r="CM10" s="752">
        <f t="shared" si="21"/>
        <v>558000.33000000007</v>
      </c>
      <c r="CN10" s="750">
        <v>0</v>
      </c>
      <c r="CO10" s="751">
        <f t="shared" ref="CO10" si="27">IF(CE10&gt;0,CD10,0)</f>
        <v>113333.33333333346</v>
      </c>
      <c r="CP10" s="751">
        <f t="shared" ref="CP10" si="28">IF(CF10&gt;0,CD10,0)</f>
        <v>0</v>
      </c>
      <c r="CQ10" s="751">
        <f t="shared" si="22"/>
        <v>1416666.6666666667</v>
      </c>
      <c r="CR10" s="863">
        <f t="shared" si="23"/>
        <v>0</v>
      </c>
      <c r="CS10" s="752">
        <f t="shared" si="24"/>
        <v>1530000.0000000002</v>
      </c>
      <c r="CT10" s="2">
        <f t="shared" si="25"/>
        <v>0</v>
      </c>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row>
    <row r="11" spans="1:612" ht="24.75" customHeight="1" x14ac:dyDescent="0.25">
      <c r="B11" s="579" t="str">
        <f>B10</f>
        <v>C1</v>
      </c>
      <c r="C11" s="598" t="s">
        <v>55</v>
      </c>
      <c r="D11" s="480"/>
      <c r="E11" s="272"/>
      <c r="F11" s="272"/>
      <c r="G11" s="272"/>
      <c r="H11" s="272"/>
      <c r="I11" s="272"/>
      <c r="J11" s="272"/>
      <c r="K11" s="457">
        <f>+H11+I11+J11</f>
        <v>0</v>
      </c>
      <c r="L11" s="519"/>
      <c r="M11" s="48">
        <v>450000</v>
      </c>
      <c r="N11" s="48" t="s">
        <v>56</v>
      </c>
      <c r="O11" s="30">
        <f>+Y11</f>
        <v>44641</v>
      </c>
      <c r="P11" s="30">
        <f>+AF11</f>
        <v>44862</v>
      </c>
      <c r="Q11" s="42" t="s">
        <v>57</v>
      </c>
      <c r="R11" s="42">
        <v>5</v>
      </c>
      <c r="S11" s="42" t="s">
        <v>58</v>
      </c>
      <c r="T11" s="31" t="s">
        <v>27</v>
      </c>
      <c r="U11" s="42" t="s">
        <v>59</v>
      </c>
      <c r="V11" s="42" t="s">
        <v>60</v>
      </c>
      <c r="W11" s="42"/>
      <c r="X11" s="42"/>
      <c r="Y11" s="46">
        <v>44641</v>
      </c>
      <c r="Z11" s="46">
        <f>+Y11+3</f>
        <v>44644</v>
      </c>
      <c r="AA11" s="46">
        <f>+Z11+7</f>
        <v>44651</v>
      </c>
      <c r="AB11" s="46">
        <f>+AA11+14+7</f>
        <v>44672</v>
      </c>
      <c r="AC11" s="46"/>
      <c r="AD11" s="46"/>
      <c r="AE11" s="46">
        <f>+AB11+10</f>
        <v>44682</v>
      </c>
      <c r="AF11" s="46">
        <f>+AE11+180</f>
        <v>44862</v>
      </c>
      <c r="AG11" s="1041" t="s">
        <v>61</v>
      </c>
      <c r="AH11" s="329"/>
      <c r="AI11" s="275"/>
      <c r="AJ11" s="275"/>
      <c r="AK11" s="187">
        <f>+AH11+AI11+AJ11</f>
        <v>0</v>
      </c>
      <c r="AL11" s="329"/>
      <c r="AM11" s="275"/>
      <c r="AN11" s="275"/>
      <c r="AO11" s="330">
        <f t="shared" si="8"/>
        <v>0</v>
      </c>
      <c r="AP11" s="490"/>
      <c r="AQ11" s="275"/>
      <c r="AR11" s="275"/>
      <c r="AS11" s="187">
        <f t="shared" si="9"/>
        <v>0</v>
      </c>
      <c r="AT11" s="329"/>
      <c r="AU11" s="275"/>
      <c r="AV11" s="275"/>
      <c r="AW11" s="330"/>
      <c r="AX11" s="490"/>
      <c r="AY11" s="275"/>
      <c r="AZ11" s="275"/>
      <c r="BA11" s="187"/>
      <c r="BB11" s="329">
        <v>5555.555555555562</v>
      </c>
      <c r="BC11" s="275">
        <v>69444.444444444438</v>
      </c>
      <c r="BD11" s="275"/>
      <c r="BE11" s="330">
        <f t="shared" si="12"/>
        <v>75000</v>
      </c>
      <c r="BF11" s="490">
        <v>5555.555555555562</v>
      </c>
      <c r="BG11" s="275">
        <v>69444.444444444438</v>
      </c>
      <c r="BH11" s="275"/>
      <c r="BI11" s="187">
        <f t="shared" si="13"/>
        <v>75000</v>
      </c>
      <c r="BJ11" s="329">
        <v>5555.555555555562</v>
      </c>
      <c r="BK11" s="275">
        <v>69444.444444444438</v>
      </c>
      <c r="BL11" s="275"/>
      <c r="BM11" s="330">
        <f t="shared" si="14"/>
        <v>75000</v>
      </c>
      <c r="BN11" s="490">
        <v>5555.555555555562</v>
      </c>
      <c r="BO11" s="275">
        <v>69444.444444444438</v>
      </c>
      <c r="BP11" s="275"/>
      <c r="BQ11" s="187">
        <f t="shared" si="15"/>
        <v>75000</v>
      </c>
      <c r="BR11" s="329">
        <v>5555.555555555562</v>
      </c>
      <c r="BS11" s="275">
        <v>69444.444444444438</v>
      </c>
      <c r="BT11" s="275"/>
      <c r="BU11" s="330">
        <f t="shared" si="16"/>
        <v>75000</v>
      </c>
      <c r="BV11" s="490">
        <v>5555.555555555562</v>
      </c>
      <c r="BW11" s="275">
        <v>69444.444444444438</v>
      </c>
      <c r="BX11" s="275"/>
      <c r="BY11" s="187">
        <f t="shared" si="17"/>
        <v>75000</v>
      </c>
      <c r="BZ11" s="329"/>
      <c r="CA11" s="275"/>
      <c r="CB11" s="275"/>
      <c r="CC11" s="330">
        <f t="shared" si="18"/>
        <v>0</v>
      </c>
      <c r="CD11" s="329">
        <f t="shared" ref="CD11:CG14" si="29">+AH11+AL11+AP11+AT11+AX11+BB11+BF11+BJ11+BN11+BR11+BV11+BZ11</f>
        <v>33333.333333333372</v>
      </c>
      <c r="CE11" s="275">
        <f t="shared" si="29"/>
        <v>416666.66666666663</v>
      </c>
      <c r="CF11" s="275">
        <f t="shared" si="29"/>
        <v>0</v>
      </c>
      <c r="CG11" s="330">
        <f t="shared" si="29"/>
        <v>450000</v>
      </c>
      <c r="CH11" s="989" t="s">
        <v>779</v>
      </c>
      <c r="CI11" s="118"/>
      <c r="CJ11" s="744"/>
      <c r="CK11" s="745"/>
      <c r="CL11" s="745"/>
      <c r="CM11" s="746"/>
      <c r="CN11" s="849">
        <v>0</v>
      </c>
      <c r="CO11" s="851">
        <f>IF(CE11&gt;0,CD11,0)</f>
        <v>33333.333333333372</v>
      </c>
      <c r="CP11" s="851">
        <f>IF(CF11&gt;0,CD11,0)</f>
        <v>0</v>
      </c>
      <c r="CQ11" s="851">
        <f>CE11</f>
        <v>416666.66666666663</v>
      </c>
      <c r="CR11" s="861">
        <f>CF11</f>
        <v>0</v>
      </c>
      <c r="CS11" s="853">
        <f>CN11+CO11+CP11+CQ11+CR11</f>
        <v>450000</v>
      </c>
      <c r="CT11" s="2">
        <f>CG11-CS11</f>
        <v>0</v>
      </c>
    </row>
    <row r="12" spans="1:612" ht="24.75" customHeight="1" x14ac:dyDescent="0.25">
      <c r="B12" s="579" t="str">
        <f t="shared" si="19"/>
        <v>C1</v>
      </c>
      <c r="C12" s="598" t="s">
        <v>62</v>
      </c>
      <c r="D12" s="480"/>
      <c r="E12" s="272"/>
      <c r="F12" s="272"/>
      <c r="G12" s="272"/>
      <c r="H12" s="272"/>
      <c r="I12" s="272"/>
      <c r="J12" s="272"/>
      <c r="K12" s="457">
        <f t="shared" ref="K12:K14" si="30">+H12+I12+J12</f>
        <v>0</v>
      </c>
      <c r="L12" s="519"/>
      <c r="M12" s="48">
        <v>450000</v>
      </c>
      <c r="N12" s="48" t="s">
        <v>56</v>
      </c>
      <c r="O12" s="30">
        <f>+Y12</f>
        <v>44641</v>
      </c>
      <c r="P12" s="30">
        <f t="shared" ref="P12:P14" si="31">+AF12</f>
        <v>44862</v>
      </c>
      <c r="Q12" s="42" t="s">
        <v>57</v>
      </c>
      <c r="R12" s="42">
        <v>5</v>
      </c>
      <c r="S12" s="42" t="s">
        <v>58</v>
      </c>
      <c r="T12" s="31" t="s">
        <v>27</v>
      </c>
      <c r="U12" s="42" t="s">
        <v>59</v>
      </c>
      <c r="V12" s="42" t="s">
        <v>60</v>
      </c>
      <c r="W12" s="42"/>
      <c r="X12" s="42"/>
      <c r="Y12" s="46">
        <v>44641</v>
      </c>
      <c r="Z12" s="46">
        <f t="shared" ref="Z12:Z14" si="32">+Y12+3</f>
        <v>44644</v>
      </c>
      <c r="AA12" s="46">
        <f t="shared" ref="AA12:AA14" si="33">+Z12+7</f>
        <v>44651</v>
      </c>
      <c r="AB12" s="46">
        <f t="shared" ref="AB12:AB14" si="34">+AA12+14+7</f>
        <v>44672</v>
      </c>
      <c r="AC12" s="46"/>
      <c r="AD12" s="46"/>
      <c r="AE12" s="46">
        <f t="shared" ref="AE12:AE14" si="35">+AB12+10</f>
        <v>44682</v>
      </c>
      <c r="AF12" s="46">
        <f t="shared" ref="AF12:AF14" si="36">+AE12+180</f>
        <v>44862</v>
      </c>
      <c r="AG12" s="1041"/>
      <c r="AH12" s="329"/>
      <c r="AI12" s="275"/>
      <c r="AJ12" s="275"/>
      <c r="AK12" s="187">
        <f>+AH12+AI12+AJ12</f>
        <v>0</v>
      </c>
      <c r="AL12" s="329"/>
      <c r="AM12" s="275"/>
      <c r="AN12" s="275"/>
      <c r="AO12" s="330">
        <f t="shared" si="8"/>
        <v>0</v>
      </c>
      <c r="AP12" s="490"/>
      <c r="AQ12" s="275"/>
      <c r="AR12" s="275"/>
      <c r="AS12" s="187">
        <f t="shared" si="9"/>
        <v>0</v>
      </c>
      <c r="AT12" s="329"/>
      <c r="AU12" s="275"/>
      <c r="AV12" s="275"/>
      <c r="AW12" s="330"/>
      <c r="AX12" s="490"/>
      <c r="AY12" s="275"/>
      <c r="AZ12" s="275"/>
      <c r="BA12" s="187"/>
      <c r="BB12" s="329">
        <v>5555.555555555562</v>
      </c>
      <c r="BC12" s="275">
        <v>69444.444444444438</v>
      </c>
      <c r="BD12" s="275"/>
      <c r="BE12" s="330">
        <f t="shared" si="12"/>
        <v>75000</v>
      </c>
      <c r="BF12" s="490">
        <v>5555.555555555562</v>
      </c>
      <c r="BG12" s="275">
        <v>69444.444444444438</v>
      </c>
      <c r="BH12" s="275"/>
      <c r="BI12" s="187">
        <f t="shared" si="13"/>
        <v>75000</v>
      </c>
      <c r="BJ12" s="329">
        <v>5555.555555555562</v>
      </c>
      <c r="BK12" s="275">
        <v>69444.444444444438</v>
      </c>
      <c r="BL12" s="275"/>
      <c r="BM12" s="330">
        <f t="shared" si="14"/>
        <v>75000</v>
      </c>
      <c r="BN12" s="490">
        <v>5555.555555555562</v>
      </c>
      <c r="BO12" s="275">
        <v>69444.444444444438</v>
      </c>
      <c r="BP12" s="275"/>
      <c r="BQ12" s="187">
        <f t="shared" si="15"/>
        <v>75000</v>
      </c>
      <c r="BR12" s="329">
        <v>5555.555555555562</v>
      </c>
      <c r="BS12" s="275">
        <v>69444.444444444438</v>
      </c>
      <c r="BT12" s="275"/>
      <c r="BU12" s="330">
        <f t="shared" si="16"/>
        <v>75000</v>
      </c>
      <c r="BV12" s="490">
        <v>5555.555555555562</v>
      </c>
      <c r="BW12" s="275">
        <v>69444.444444444438</v>
      </c>
      <c r="BX12" s="275"/>
      <c r="BY12" s="187">
        <f t="shared" si="17"/>
        <v>75000</v>
      </c>
      <c r="BZ12" s="329"/>
      <c r="CA12" s="275"/>
      <c r="CB12" s="275"/>
      <c r="CC12" s="330">
        <f t="shared" si="18"/>
        <v>0</v>
      </c>
      <c r="CD12" s="329">
        <f t="shared" si="29"/>
        <v>33333.333333333372</v>
      </c>
      <c r="CE12" s="275">
        <f t="shared" si="29"/>
        <v>416666.66666666663</v>
      </c>
      <c r="CF12" s="275">
        <f t="shared" si="29"/>
        <v>0</v>
      </c>
      <c r="CG12" s="330">
        <f t="shared" si="29"/>
        <v>450000</v>
      </c>
      <c r="CH12" s="990"/>
      <c r="CI12" s="118"/>
      <c r="CJ12" s="744"/>
      <c r="CK12" s="745"/>
      <c r="CL12" s="745"/>
      <c r="CM12" s="746"/>
      <c r="CN12" s="849">
        <v>0</v>
      </c>
      <c r="CO12" s="851">
        <f t="shared" ref="CO12:CO75" si="37">IF(CE12&gt;0,CD12,0)</f>
        <v>33333.333333333372</v>
      </c>
      <c r="CP12" s="851">
        <f t="shared" ref="CP12:CP75" si="38">IF(CF12&gt;0,CD12,0)</f>
        <v>0</v>
      </c>
      <c r="CQ12" s="851">
        <f t="shared" ref="CQ12:CQ75" si="39">CE12</f>
        <v>416666.66666666663</v>
      </c>
      <c r="CR12" s="861">
        <f t="shared" ref="CR12:CR75" si="40">CF12</f>
        <v>0</v>
      </c>
      <c r="CS12" s="853">
        <f t="shared" ref="CS12:CS75" si="41">CN12+CO12+CP12+CQ12+CR12</f>
        <v>450000</v>
      </c>
      <c r="CT12" s="2">
        <f t="shared" ref="CT12:CT75" si="42">CG12-CS12</f>
        <v>0</v>
      </c>
    </row>
    <row r="13" spans="1:612" ht="24.75" customHeight="1" x14ac:dyDescent="0.25">
      <c r="B13" s="579" t="str">
        <f t="shared" si="19"/>
        <v>C1</v>
      </c>
      <c r="C13" s="598" t="s">
        <v>63</v>
      </c>
      <c r="D13" s="480"/>
      <c r="E13" s="272"/>
      <c r="F13" s="272"/>
      <c r="G13" s="272"/>
      <c r="H13" s="272"/>
      <c r="I13" s="272"/>
      <c r="J13" s="272"/>
      <c r="K13" s="457">
        <f t="shared" si="30"/>
        <v>0</v>
      </c>
      <c r="L13" s="519"/>
      <c r="M13" s="48">
        <v>450000</v>
      </c>
      <c r="N13" s="48" t="s">
        <v>56</v>
      </c>
      <c r="O13" s="30">
        <f>+Y13</f>
        <v>44666</v>
      </c>
      <c r="P13" s="30">
        <f t="shared" si="31"/>
        <v>44887</v>
      </c>
      <c r="Q13" s="42" t="s">
        <v>57</v>
      </c>
      <c r="R13" s="42">
        <v>5</v>
      </c>
      <c r="S13" s="42" t="s">
        <v>58</v>
      </c>
      <c r="T13" s="31" t="s">
        <v>27</v>
      </c>
      <c r="U13" s="42" t="s">
        <v>59</v>
      </c>
      <c r="V13" s="42" t="s">
        <v>60</v>
      </c>
      <c r="W13" s="42"/>
      <c r="X13" s="42"/>
      <c r="Y13" s="46">
        <v>44666</v>
      </c>
      <c r="Z13" s="46">
        <f t="shared" si="32"/>
        <v>44669</v>
      </c>
      <c r="AA13" s="46">
        <f t="shared" si="33"/>
        <v>44676</v>
      </c>
      <c r="AB13" s="46">
        <f t="shared" si="34"/>
        <v>44697</v>
      </c>
      <c r="AC13" s="46"/>
      <c r="AD13" s="46"/>
      <c r="AE13" s="46">
        <f t="shared" si="35"/>
        <v>44707</v>
      </c>
      <c r="AF13" s="46">
        <f t="shared" si="36"/>
        <v>44887</v>
      </c>
      <c r="AG13" s="1041"/>
      <c r="AH13" s="329"/>
      <c r="AI13" s="275"/>
      <c r="AJ13" s="275"/>
      <c r="AK13" s="187">
        <f>+AH13+AI13+AJ13</f>
        <v>0</v>
      </c>
      <c r="AL13" s="329"/>
      <c r="AM13" s="275"/>
      <c r="AN13" s="275"/>
      <c r="AO13" s="330">
        <f t="shared" si="8"/>
        <v>0</v>
      </c>
      <c r="AP13" s="490"/>
      <c r="AQ13" s="275"/>
      <c r="AR13" s="275"/>
      <c r="AS13" s="187">
        <f t="shared" si="9"/>
        <v>0</v>
      </c>
      <c r="AT13" s="329"/>
      <c r="AU13" s="275"/>
      <c r="AV13" s="275"/>
      <c r="AW13" s="330"/>
      <c r="AX13" s="490"/>
      <c r="AY13" s="275"/>
      <c r="AZ13" s="275"/>
      <c r="BA13" s="187"/>
      <c r="BB13" s="329"/>
      <c r="BC13" s="275"/>
      <c r="BD13" s="275"/>
      <c r="BE13" s="330">
        <f t="shared" si="12"/>
        <v>0</v>
      </c>
      <c r="BF13" s="490">
        <v>5555.555555555562</v>
      </c>
      <c r="BG13" s="275">
        <v>69444.444444444438</v>
      </c>
      <c r="BH13" s="275"/>
      <c r="BI13" s="187">
        <f t="shared" si="13"/>
        <v>75000</v>
      </c>
      <c r="BJ13" s="329">
        <v>5555.555555555562</v>
      </c>
      <c r="BK13" s="275">
        <v>69444.444444444438</v>
      </c>
      <c r="BL13" s="275"/>
      <c r="BM13" s="330">
        <f t="shared" si="14"/>
        <v>75000</v>
      </c>
      <c r="BN13" s="490">
        <v>5555.555555555562</v>
      </c>
      <c r="BO13" s="275">
        <v>69444.444444444438</v>
      </c>
      <c r="BP13" s="275"/>
      <c r="BQ13" s="187">
        <f t="shared" si="15"/>
        <v>75000</v>
      </c>
      <c r="BR13" s="329">
        <v>5555.555555555562</v>
      </c>
      <c r="BS13" s="275">
        <v>69444.444444444438</v>
      </c>
      <c r="BT13" s="275"/>
      <c r="BU13" s="330">
        <f t="shared" si="16"/>
        <v>75000</v>
      </c>
      <c r="BV13" s="490">
        <v>5555.555555555562</v>
      </c>
      <c r="BW13" s="275">
        <v>69444.444444444438</v>
      </c>
      <c r="BX13" s="275"/>
      <c r="BY13" s="187">
        <f t="shared" si="17"/>
        <v>75000</v>
      </c>
      <c r="BZ13" s="329">
        <v>5555.555555555562</v>
      </c>
      <c r="CA13" s="275">
        <v>69444.444444444438</v>
      </c>
      <c r="CB13" s="275"/>
      <c r="CC13" s="330">
        <f t="shared" si="18"/>
        <v>75000</v>
      </c>
      <c r="CD13" s="329">
        <f t="shared" si="29"/>
        <v>33333.333333333372</v>
      </c>
      <c r="CE13" s="275">
        <f t="shared" si="29"/>
        <v>416666.66666666663</v>
      </c>
      <c r="CF13" s="275">
        <f t="shared" si="29"/>
        <v>0</v>
      </c>
      <c r="CG13" s="330">
        <f t="shared" si="29"/>
        <v>450000</v>
      </c>
      <c r="CH13" s="990"/>
      <c r="CI13" s="118"/>
      <c r="CJ13" s="744"/>
      <c r="CK13" s="745"/>
      <c r="CL13" s="745"/>
      <c r="CM13" s="746"/>
      <c r="CN13" s="849">
        <v>0</v>
      </c>
      <c r="CO13" s="851">
        <f t="shared" si="37"/>
        <v>33333.333333333372</v>
      </c>
      <c r="CP13" s="851">
        <f t="shared" si="38"/>
        <v>0</v>
      </c>
      <c r="CQ13" s="851">
        <f t="shared" si="39"/>
        <v>416666.66666666663</v>
      </c>
      <c r="CR13" s="861">
        <f t="shared" si="40"/>
        <v>0</v>
      </c>
      <c r="CS13" s="853">
        <f t="shared" si="41"/>
        <v>450000</v>
      </c>
      <c r="CT13" s="2">
        <f t="shared" si="42"/>
        <v>0</v>
      </c>
    </row>
    <row r="14" spans="1:612" ht="24.75" customHeight="1" x14ac:dyDescent="0.25">
      <c r="B14" s="579" t="str">
        <f t="shared" si="19"/>
        <v>C1</v>
      </c>
      <c r="C14" s="598" t="s">
        <v>64</v>
      </c>
      <c r="D14" s="480"/>
      <c r="E14" s="272"/>
      <c r="F14" s="272"/>
      <c r="G14" s="272"/>
      <c r="H14" s="272"/>
      <c r="I14" s="272"/>
      <c r="J14" s="272"/>
      <c r="K14" s="457">
        <f t="shared" si="30"/>
        <v>0</v>
      </c>
      <c r="L14" s="519"/>
      <c r="M14" s="48">
        <v>180000</v>
      </c>
      <c r="N14" s="48" t="s">
        <v>56</v>
      </c>
      <c r="O14" s="30">
        <f>+Y14</f>
        <v>44666</v>
      </c>
      <c r="P14" s="30">
        <f t="shared" si="31"/>
        <v>44887</v>
      </c>
      <c r="Q14" s="42" t="s">
        <v>57</v>
      </c>
      <c r="R14" s="42">
        <v>2</v>
      </c>
      <c r="S14" s="42" t="s">
        <v>58</v>
      </c>
      <c r="T14" s="31" t="s">
        <v>27</v>
      </c>
      <c r="U14" s="42" t="s">
        <v>59</v>
      </c>
      <c r="V14" s="42" t="s">
        <v>60</v>
      </c>
      <c r="W14" s="42"/>
      <c r="X14" s="42"/>
      <c r="Y14" s="46">
        <v>44666</v>
      </c>
      <c r="Z14" s="46">
        <f t="shared" si="32"/>
        <v>44669</v>
      </c>
      <c r="AA14" s="46">
        <f t="shared" si="33"/>
        <v>44676</v>
      </c>
      <c r="AB14" s="46">
        <f t="shared" si="34"/>
        <v>44697</v>
      </c>
      <c r="AC14" s="46" t="s">
        <v>65</v>
      </c>
      <c r="AD14" s="46"/>
      <c r="AE14" s="46">
        <f t="shared" si="35"/>
        <v>44707</v>
      </c>
      <c r="AF14" s="46">
        <f t="shared" si="36"/>
        <v>44887</v>
      </c>
      <c r="AG14" s="1041"/>
      <c r="AH14" s="329"/>
      <c r="AI14" s="275"/>
      <c r="AJ14" s="275"/>
      <c r="AK14" s="187">
        <f>+AH14+AI14+AJ14</f>
        <v>0</v>
      </c>
      <c r="AL14" s="329"/>
      <c r="AM14" s="275"/>
      <c r="AN14" s="275"/>
      <c r="AO14" s="330">
        <f t="shared" si="8"/>
        <v>0</v>
      </c>
      <c r="AP14" s="490"/>
      <c r="AQ14" s="275"/>
      <c r="AR14" s="275"/>
      <c r="AS14" s="187">
        <f t="shared" si="9"/>
        <v>0</v>
      </c>
      <c r="AT14" s="329"/>
      <c r="AU14" s="275"/>
      <c r="AV14" s="275"/>
      <c r="AW14" s="330"/>
      <c r="AX14" s="490"/>
      <c r="AY14" s="275"/>
      <c r="AZ14" s="275"/>
      <c r="BA14" s="187"/>
      <c r="BB14" s="329"/>
      <c r="BC14" s="275"/>
      <c r="BD14" s="275"/>
      <c r="BE14" s="330">
        <f t="shared" si="12"/>
        <v>0</v>
      </c>
      <c r="BF14" s="490">
        <v>2222.2222222222226</v>
      </c>
      <c r="BG14" s="275">
        <v>27777.777777777777</v>
      </c>
      <c r="BH14" s="275"/>
      <c r="BI14" s="187">
        <f t="shared" si="13"/>
        <v>30000</v>
      </c>
      <c r="BJ14" s="329">
        <v>2222.2222222222226</v>
      </c>
      <c r="BK14" s="275">
        <v>27777.777777777777</v>
      </c>
      <c r="BL14" s="275"/>
      <c r="BM14" s="330">
        <f t="shared" si="14"/>
        <v>30000</v>
      </c>
      <c r="BN14" s="490">
        <v>2222.2222222222226</v>
      </c>
      <c r="BO14" s="275">
        <v>27777.777777777777</v>
      </c>
      <c r="BP14" s="275"/>
      <c r="BQ14" s="187">
        <f t="shared" si="15"/>
        <v>30000</v>
      </c>
      <c r="BR14" s="329">
        <v>2222.2222222222226</v>
      </c>
      <c r="BS14" s="275">
        <v>27777.777777777777</v>
      </c>
      <c r="BT14" s="275"/>
      <c r="BU14" s="330">
        <f t="shared" si="16"/>
        <v>30000</v>
      </c>
      <c r="BV14" s="490">
        <v>2222.2222222222226</v>
      </c>
      <c r="BW14" s="275">
        <v>27777.777777777777</v>
      </c>
      <c r="BX14" s="275"/>
      <c r="BY14" s="187">
        <f t="shared" si="17"/>
        <v>30000</v>
      </c>
      <c r="BZ14" s="329">
        <v>2222.2222222222226</v>
      </c>
      <c r="CA14" s="275">
        <v>27777.777777777777</v>
      </c>
      <c r="CB14" s="275"/>
      <c r="CC14" s="330">
        <f t="shared" si="18"/>
        <v>30000</v>
      </c>
      <c r="CD14" s="329">
        <f t="shared" si="29"/>
        <v>13333.333333333336</v>
      </c>
      <c r="CE14" s="275">
        <f t="shared" si="29"/>
        <v>166666.66666666666</v>
      </c>
      <c r="CF14" s="275">
        <f t="shared" si="29"/>
        <v>0</v>
      </c>
      <c r="CG14" s="330">
        <f t="shared" si="29"/>
        <v>180000</v>
      </c>
      <c r="CH14" s="991"/>
      <c r="CI14" s="118"/>
      <c r="CJ14" s="744"/>
      <c r="CK14" s="745"/>
      <c r="CL14" s="745"/>
      <c r="CM14" s="746"/>
      <c r="CN14" s="849">
        <v>0</v>
      </c>
      <c r="CO14" s="851">
        <f t="shared" si="37"/>
        <v>13333.333333333336</v>
      </c>
      <c r="CP14" s="851">
        <f t="shared" si="38"/>
        <v>0</v>
      </c>
      <c r="CQ14" s="851">
        <f t="shared" si="39"/>
        <v>166666.66666666666</v>
      </c>
      <c r="CR14" s="861">
        <f t="shared" si="40"/>
        <v>0</v>
      </c>
      <c r="CS14" s="853">
        <f t="shared" si="41"/>
        <v>180000</v>
      </c>
      <c r="CT14" s="2">
        <f t="shared" si="42"/>
        <v>0</v>
      </c>
    </row>
    <row r="15" spans="1:612" ht="38.25" customHeight="1" x14ac:dyDescent="0.25">
      <c r="B15" s="579" t="str">
        <f t="shared" si="19"/>
        <v>C1</v>
      </c>
      <c r="C15" s="597" t="s">
        <v>66</v>
      </c>
      <c r="D15" s="630">
        <v>207000</v>
      </c>
      <c r="E15" s="38">
        <v>1150000</v>
      </c>
      <c r="F15" s="38">
        <v>0</v>
      </c>
      <c r="G15" s="38">
        <v>1357000</v>
      </c>
      <c r="H15" s="38">
        <v>207000</v>
      </c>
      <c r="I15" s="38">
        <v>1150000</v>
      </c>
      <c r="J15" s="38"/>
      <c r="K15" s="631">
        <v>1357000</v>
      </c>
      <c r="L15" s="584"/>
      <c r="M15" s="38"/>
      <c r="N15" s="38"/>
      <c r="O15" s="39"/>
      <c r="P15" s="39"/>
      <c r="Q15" s="40"/>
      <c r="R15" s="40"/>
      <c r="S15" s="40"/>
      <c r="T15" s="40" t="s">
        <v>27</v>
      </c>
      <c r="U15" s="40"/>
      <c r="V15" s="40"/>
      <c r="W15" s="40"/>
      <c r="X15" s="40"/>
      <c r="Y15" s="40"/>
      <c r="Z15" s="40"/>
      <c r="AA15" s="40"/>
      <c r="AB15" s="40"/>
      <c r="AC15" s="40"/>
      <c r="AD15" s="40"/>
      <c r="AE15" s="40"/>
      <c r="AF15" s="40"/>
      <c r="AG15" s="407"/>
      <c r="AH15" s="333"/>
      <c r="AI15" s="22"/>
      <c r="AJ15" s="22"/>
      <c r="AK15" s="281"/>
      <c r="AL15" s="333"/>
      <c r="AM15" s="22"/>
      <c r="AN15" s="22"/>
      <c r="AO15" s="334"/>
      <c r="AP15" s="492"/>
      <c r="AQ15" s="22"/>
      <c r="AR15" s="22"/>
      <c r="AS15" s="281"/>
      <c r="AT15" s="333"/>
      <c r="AU15" s="22"/>
      <c r="AV15" s="22"/>
      <c r="AW15" s="334"/>
      <c r="AX15" s="492"/>
      <c r="AY15" s="22"/>
      <c r="AZ15" s="22"/>
      <c r="BA15" s="281"/>
      <c r="BB15" s="333"/>
      <c r="BC15" s="22"/>
      <c r="BD15" s="22"/>
      <c r="BE15" s="334"/>
      <c r="BF15" s="492">
        <f>SUM(BF16:BF17)</f>
        <v>19200</v>
      </c>
      <c r="BG15" s="22">
        <f t="shared" ref="BG15:CG15" si="43">SUM(BG16:BG17)</f>
        <v>220800</v>
      </c>
      <c r="BH15" s="22">
        <f t="shared" si="43"/>
        <v>0</v>
      </c>
      <c r="BI15" s="281">
        <f t="shared" si="43"/>
        <v>240000</v>
      </c>
      <c r="BJ15" s="333">
        <f t="shared" si="43"/>
        <v>19200</v>
      </c>
      <c r="BK15" s="22">
        <f t="shared" si="43"/>
        <v>220800</v>
      </c>
      <c r="BL15" s="22">
        <f t="shared" si="43"/>
        <v>0</v>
      </c>
      <c r="BM15" s="334">
        <f t="shared" si="43"/>
        <v>240000</v>
      </c>
      <c r="BN15" s="492">
        <f t="shared" si="43"/>
        <v>19200</v>
      </c>
      <c r="BO15" s="22">
        <f t="shared" si="43"/>
        <v>220800</v>
      </c>
      <c r="BP15" s="22">
        <f t="shared" si="43"/>
        <v>0</v>
      </c>
      <c r="BQ15" s="281">
        <f t="shared" si="43"/>
        <v>240000</v>
      </c>
      <c r="BR15" s="333">
        <f t="shared" si="43"/>
        <v>0</v>
      </c>
      <c r="BS15" s="22">
        <f t="shared" si="43"/>
        <v>0</v>
      </c>
      <c r="BT15" s="22">
        <f t="shared" si="43"/>
        <v>0</v>
      </c>
      <c r="BU15" s="334">
        <f t="shared" si="43"/>
        <v>0</v>
      </c>
      <c r="BV15" s="492">
        <f t="shared" si="43"/>
        <v>0</v>
      </c>
      <c r="BW15" s="22">
        <f t="shared" si="43"/>
        <v>0</v>
      </c>
      <c r="BX15" s="22">
        <f t="shared" si="43"/>
        <v>0</v>
      </c>
      <c r="BY15" s="281">
        <f t="shared" si="43"/>
        <v>0</v>
      </c>
      <c r="BZ15" s="333">
        <f t="shared" si="43"/>
        <v>0</v>
      </c>
      <c r="CA15" s="22">
        <f t="shared" si="43"/>
        <v>0</v>
      </c>
      <c r="CB15" s="22">
        <f t="shared" si="43"/>
        <v>0</v>
      </c>
      <c r="CC15" s="334">
        <f t="shared" si="43"/>
        <v>0</v>
      </c>
      <c r="CD15" s="333">
        <f t="shared" si="43"/>
        <v>57600</v>
      </c>
      <c r="CE15" s="22">
        <f t="shared" si="43"/>
        <v>662400</v>
      </c>
      <c r="CF15" s="22">
        <f t="shared" si="43"/>
        <v>0</v>
      </c>
      <c r="CG15" s="334">
        <f t="shared" si="43"/>
        <v>720000</v>
      </c>
      <c r="CH15" s="695" t="s">
        <v>739</v>
      </c>
      <c r="CI15" s="118" t="s">
        <v>766</v>
      </c>
      <c r="CJ15" s="750">
        <f>IF(H15=0,IF(CD15&gt;0,"Error",H15-CD15),H15-CD15)</f>
        <v>149400</v>
      </c>
      <c r="CK15" s="751">
        <f t="shared" ref="CK15" si="44">IF(I15=0,IF(CE15&gt;0,"Error",I15-CE15),I15-CE15)</f>
        <v>487600</v>
      </c>
      <c r="CL15" s="751">
        <f t="shared" ref="CL15" si="45">IF(J15=0,IF(CF15&gt;0,"Error",J15-CF15),J15-CF15)</f>
        <v>0</v>
      </c>
      <c r="CM15" s="752">
        <f t="shared" ref="CM15" si="46">IF(K15=0,IF(CG15&gt;0,"Error",K15-CG15),K15-CG15)</f>
        <v>637000</v>
      </c>
      <c r="CN15" s="750">
        <v>0</v>
      </c>
      <c r="CO15" s="751">
        <f t="shared" si="37"/>
        <v>57600</v>
      </c>
      <c r="CP15" s="751">
        <f t="shared" si="38"/>
        <v>0</v>
      </c>
      <c r="CQ15" s="751">
        <f t="shared" si="39"/>
        <v>662400</v>
      </c>
      <c r="CR15" s="863">
        <f t="shared" si="40"/>
        <v>0</v>
      </c>
      <c r="CS15" s="752">
        <f t="shared" si="41"/>
        <v>720000</v>
      </c>
      <c r="CT15" s="2">
        <f t="shared" si="42"/>
        <v>0</v>
      </c>
    </row>
    <row r="16" spans="1:612" ht="24.75" customHeight="1" x14ac:dyDescent="0.25">
      <c r="B16" s="579" t="str">
        <f t="shared" si="19"/>
        <v>C1</v>
      </c>
      <c r="C16" s="598" t="s">
        <v>767</v>
      </c>
      <c r="D16" s="480"/>
      <c r="E16" s="272"/>
      <c r="F16" s="272"/>
      <c r="G16" s="272"/>
      <c r="H16" s="272"/>
      <c r="I16" s="272"/>
      <c r="J16" s="272"/>
      <c r="K16" s="457">
        <f>+H16+I16+J16</f>
        <v>0</v>
      </c>
      <c r="L16" s="519"/>
      <c r="M16" s="48">
        <f>90000*5</f>
        <v>450000</v>
      </c>
      <c r="N16" s="48" t="s">
        <v>56</v>
      </c>
      <c r="O16" s="30">
        <f t="shared" ref="O16:O17" si="47">+Y16</f>
        <v>44680</v>
      </c>
      <c r="P16" s="30">
        <f t="shared" ref="P16:P17" si="48">+AF16</f>
        <v>44808</v>
      </c>
      <c r="Q16" s="42" t="s">
        <v>67</v>
      </c>
      <c r="R16" s="42">
        <v>5</v>
      </c>
      <c r="S16" s="42" t="s">
        <v>68</v>
      </c>
      <c r="T16" s="31" t="s">
        <v>27</v>
      </c>
      <c r="U16" s="42" t="s">
        <v>59</v>
      </c>
      <c r="V16" s="42" t="s">
        <v>60</v>
      </c>
      <c r="W16" s="42"/>
      <c r="X16" s="42"/>
      <c r="Y16" s="46">
        <v>44680</v>
      </c>
      <c r="Z16" s="43">
        <f>+Y16+14</f>
        <v>44694</v>
      </c>
      <c r="AA16" s="43">
        <f t="shared" ref="AA16:AB17" si="49">+Z16+7</f>
        <v>44701</v>
      </c>
      <c r="AB16" s="43">
        <f t="shared" si="49"/>
        <v>44708</v>
      </c>
      <c r="AC16" s="43"/>
      <c r="AD16" s="43"/>
      <c r="AE16" s="43">
        <f>+AB16+10</f>
        <v>44718</v>
      </c>
      <c r="AF16" s="43">
        <f>+AE16+90</f>
        <v>44808</v>
      </c>
      <c r="AG16" s="1035" t="s">
        <v>69</v>
      </c>
      <c r="AH16" s="335"/>
      <c r="AI16" s="44"/>
      <c r="AJ16" s="44"/>
      <c r="AK16" s="285">
        <f>+AH16+AI16+AJ16</f>
        <v>0</v>
      </c>
      <c r="AL16" s="335"/>
      <c r="AM16" s="44"/>
      <c r="AN16" s="44"/>
      <c r="AO16" s="336">
        <f t="shared" si="8"/>
        <v>0</v>
      </c>
      <c r="AP16" s="493"/>
      <c r="AQ16" s="44"/>
      <c r="AR16" s="44"/>
      <c r="AS16" s="285">
        <f t="shared" si="9"/>
        <v>0</v>
      </c>
      <c r="AT16" s="335"/>
      <c r="AU16" s="44"/>
      <c r="AV16" s="44"/>
      <c r="AW16" s="336">
        <f t="shared" si="10"/>
        <v>0</v>
      </c>
      <c r="AX16" s="493"/>
      <c r="AY16" s="44"/>
      <c r="AZ16" s="44"/>
      <c r="BA16" s="285">
        <f t="shared" si="11"/>
        <v>0</v>
      </c>
      <c r="BB16" s="335"/>
      <c r="BC16" s="44"/>
      <c r="BD16" s="44"/>
      <c r="BE16" s="336">
        <f t="shared" si="12"/>
        <v>0</v>
      </c>
      <c r="BF16" s="493">
        <v>12000</v>
      </c>
      <c r="BG16" s="44">
        <v>138000</v>
      </c>
      <c r="BH16" s="44"/>
      <c r="BI16" s="285">
        <f t="shared" si="13"/>
        <v>150000</v>
      </c>
      <c r="BJ16" s="335">
        <v>12000</v>
      </c>
      <c r="BK16" s="44">
        <v>138000</v>
      </c>
      <c r="BL16" s="44"/>
      <c r="BM16" s="336">
        <f t="shared" si="14"/>
        <v>150000</v>
      </c>
      <c r="BN16" s="493">
        <v>12000</v>
      </c>
      <c r="BO16" s="44">
        <v>138000</v>
      </c>
      <c r="BP16" s="44"/>
      <c r="BQ16" s="285">
        <f t="shared" si="15"/>
        <v>150000</v>
      </c>
      <c r="BR16" s="335"/>
      <c r="BS16" s="44"/>
      <c r="BT16" s="44"/>
      <c r="BU16" s="336">
        <f t="shared" si="16"/>
        <v>0</v>
      </c>
      <c r="BV16" s="493"/>
      <c r="BW16" s="44"/>
      <c r="BX16" s="44"/>
      <c r="BY16" s="285">
        <f t="shared" si="17"/>
        <v>0</v>
      </c>
      <c r="BZ16" s="335"/>
      <c r="CA16" s="44"/>
      <c r="CB16" s="44"/>
      <c r="CC16" s="336">
        <f t="shared" si="18"/>
        <v>0</v>
      </c>
      <c r="CD16" s="335">
        <f t="shared" ref="CD16:CG17" si="50">+AH16+AL16+AP16+AT16+AX16+BB16+BF16+BJ16+BN16+BR16+BV16+BZ16</f>
        <v>36000</v>
      </c>
      <c r="CE16" s="44">
        <f t="shared" si="50"/>
        <v>414000</v>
      </c>
      <c r="CF16" s="44">
        <f t="shared" si="50"/>
        <v>0</v>
      </c>
      <c r="CG16" s="336">
        <f t="shared" si="50"/>
        <v>450000</v>
      </c>
      <c r="CH16" s="989" t="s">
        <v>779</v>
      </c>
      <c r="CI16" s="118"/>
      <c r="CJ16" s="753"/>
      <c r="CK16" s="754"/>
      <c r="CL16" s="754"/>
      <c r="CM16" s="755"/>
      <c r="CN16" s="753">
        <v>0</v>
      </c>
      <c r="CO16" s="754">
        <f t="shared" si="37"/>
        <v>36000</v>
      </c>
      <c r="CP16" s="754">
        <f t="shared" si="38"/>
        <v>0</v>
      </c>
      <c r="CQ16" s="754">
        <f t="shared" si="39"/>
        <v>414000</v>
      </c>
      <c r="CR16" s="864">
        <f t="shared" si="40"/>
        <v>0</v>
      </c>
      <c r="CS16" s="755">
        <f t="shared" si="41"/>
        <v>450000</v>
      </c>
      <c r="CT16" s="2">
        <f t="shared" si="42"/>
        <v>0</v>
      </c>
    </row>
    <row r="17" spans="1:612" s="4" customFormat="1" ht="24.75" customHeight="1" x14ac:dyDescent="0.25">
      <c r="A17" s="7"/>
      <c r="B17" s="579" t="str">
        <f t="shared" si="19"/>
        <v>C1</v>
      </c>
      <c r="C17" s="598" t="s">
        <v>768</v>
      </c>
      <c r="D17" s="480"/>
      <c r="E17" s="272"/>
      <c r="F17" s="272"/>
      <c r="G17" s="272"/>
      <c r="H17" s="272"/>
      <c r="I17" s="272"/>
      <c r="J17" s="272"/>
      <c r="K17" s="457">
        <f t="shared" ref="K17" si="51">+H17+I17+J17</f>
        <v>0</v>
      </c>
      <c r="L17" s="519"/>
      <c r="M17" s="48">
        <f>90000*3</f>
        <v>270000</v>
      </c>
      <c r="N17" s="48" t="s">
        <v>56</v>
      </c>
      <c r="O17" s="30">
        <f t="shared" si="47"/>
        <v>44680</v>
      </c>
      <c r="P17" s="30">
        <f t="shared" si="48"/>
        <v>44808</v>
      </c>
      <c r="Q17" s="42" t="s">
        <v>67</v>
      </c>
      <c r="R17" s="42">
        <v>3</v>
      </c>
      <c r="S17" s="42" t="s">
        <v>68</v>
      </c>
      <c r="T17" s="31" t="s">
        <v>27</v>
      </c>
      <c r="U17" s="42" t="s">
        <v>70</v>
      </c>
      <c r="V17" s="42" t="s">
        <v>60</v>
      </c>
      <c r="W17" s="42"/>
      <c r="X17" s="42"/>
      <c r="Y17" s="46">
        <v>44680</v>
      </c>
      <c r="Z17" s="43">
        <f>+Y17+14</f>
        <v>44694</v>
      </c>
      <c r="AA17" s="43">
        <f t="shared" si="49"/>
        <v>44701</v>
      </c>
      <c r="AB17" s="43">
        <f t="shared" si="49"/>
        <v>44708</v>
      </c>
      <c r="AC17" s="43"/>
      <c r="AD17" s="43"/>
      <c r="AE17" s="43">
        <f>+AB17+10</f>
        <v>44718</v>
      </c>
      <c r="AF17" s="43">
        <f>+AE17+90</f>
        <v>44808</v>
      </c>
      <c r="AG17" s="1035"/>
      <c r="AH17" s="335"/>
      <c r="AI17" s="44"/>
      <c r="AJ17" s="44"/>
      <c r="AK17" s="285">
        <f>+AH17+AI17+AJ17</f>
        <v>0</v>
      </c>
      <c r="AL17" s="335"/>
      <c r="AM17" s="44"/>
      <c r="AN17" s="44"/>
      <c r="AO17" s="336">
        <f t="shared" si="8"/>
        <v>0</v>
      </c>
      <c r="AP17" s="493"/>
      <c r="AQ17" s="44"/>
      <c r="AR17" s="44"/>
      <c r="AS17" s="285">
        <f t="shared" si="9"/>
        <v>0</v>
      </c>
      <c r="AT17" s="335"/>
      <c r="AU17" s="44"/>
      <c r="AV17" s="44"/>
      <c r="AW17" s="336">
        <f t="shared" si="10"/>
        <v>0</v>
      </c>
      <c r="AX17" s="493"/>
      <c r="AY17" s="44"/>
      <c r="AZ17" s="44"/>
      <c r="BA17" s="285">
        <f t="shared" si="11"/>
        <v>0</v>
      </c>
      <c r="BB17" s="335"/>
      <c r="BC17" s="44"/>
      <c r="BD17" s="44"/>
      <c r="BE17" s="336">
        <f t="shared" si="12"/>
        <v>0</v>
      </c>
      <c r="BF17" s="493">
        <v>7200</v>
      </c>
      <c r="BG17" s="44">
        <v>82800</v>
      </c>
      <c r="BH17" s="44"/>
      <c r="BI17" s="285">
        <f t="shared" si="13"/>
        <v>90000</v>
      </c>
      <c r="BJ17" s="335">
        <v>7200</v>
      </c>
      <c r="BK17" s="44">
        <v>82800</v>
      </c>
      <c r="BL17" s="44"/>
      <c r="BM17" s="336">
        <f t="shared" si="14"/>
        <v>90000</v>
      </c>
      <c r="BN17" s="493">
        <v>7200</v>
      </c>
      <c r="BO17" s="44">
        <v>82800</v>
      </c>
      <c r="BP17" s="44"/>
      <c r="BQ17" s="285">
        <f t="shared" si="15"/>
        <v>90000</v>
      </c>
      <c r="BR17" s="335"/>
      <c r="BS17" s="44"/>
      <c r="BT17" s="44"/>
      <c r="BU17" s="336">
        <f t="shared" si="16"/>
        <v>0</v>
      </c>
      <c r="BV17" s="493"/>
      <c r="BW17" s="44"/>
      <c r="BX17" s="44"/>
      <c r="BY17" s="285">
        <f t="shared" si="17"/>
        <v>0</v>
      </c>
      <c r="BZ17" s="335"/>
      <c r="CA17" s="44"/>
      <c r="CB17" s="44"/>
      <c r="CC17" s="336">
        <f t="shared" si="18"/>
        <v>0</v>
      </c>
      <c r="CD17" s="335">
        <f t="shared" si="50"/>
        <v>21600</v>
      </c>
      <c r="CE17" s="44">
        <f t="shared" si="50"/>
        <v>248400</v>
      </c>
      <c r="CF17" s="44">
        <f t="shared" si="50"/>
        <v>0</v>
      </c>
      <c r="CG17" s="336">
        <f t="shared" si="50"/>
        <v>270000</v>
      </c>
      <c r="CH17" s="991"/>
      <c r="CI17" s="118"/>
      <c r="CJ17" s="753"/>
      <c r="CK17" s="754"/>
      <c r="CL17" s="754"/>
      <c r="CM17" s="755"/>
      <c r="CN17" s="753">
        <v>0</v>
      </c>
      <c r="CO17" s="754">
        <f t="shared" si="37"/>
        <v>21600</v>
      </c>
      <c r="CP17" s="754">
        <f t="shared" si="38"/>
        <v>0</v>
      </c>
      <c r="CQ17" s="754">
        <f t="shared" si="39"/>
        <v>248400</v>
      </c>
      <c r="CR17" s="864">
        <f t="shared" si="40"/>
        <v>0</v>
      </c>
      <c r="CS17" s="755">
        <f t="shared" si="41"/>
        <v>270000</v>
      </c>
      <c r="CT17" s="2">
        <f t="shared" si="42"/>
        <v>0</v>
      </c>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row>
    <row r="18" spans="1:612" ht="24.75" customHeight="1" x14ac:dyDescent="0.25">
      <c r="B18" s="579" t="str">
        <f t="shared" si="19"/>
        <v>C1</v>
      </c>
      <c r="C18" s="597" t="s">
        <v>71</v>
      </c>
      <c r="D18" s="630">
        <v>206451</v>
      </c>
      <c r="E18" s="38">
        <v>1146948.9322033897</v>
      </c>
      <c r="F18" s="38">
        <v>0</v>
      </c>
      <c r="G18" s="38">
        <v>1353399.9322033897</v>
      </c>
      <c r="H18" s="38">
        <v>211866</v>
      </c>
      <c r="I18" s="38">
        <v>1177033.8999999999</v>
      </c>
      <c r="J18" s="38"/>
      <c r="K18" s="631">
        <v>1388899.9</v>
      </c>
      <c r="L18" s="584">
        <v>1388900</v>
      </c>
      <c r="M18" s="38"/>
      <c r="N18" s="38"/>
      <c r="O18" s="39"/>
      <c r="P18" s="39"/>
      <c r="Q18" s="40"/>
      <c r="R18" s="40"/>
      <c r="S18" s="40"/>
      <c r="T18" s="40" t="s">
        <v>27</v>
      </c>
      <c r="U18" s="40"/>
      <c r="V18" s="40"/>
      <c r="W18" s="40"/>
      <c r="X18" s="40"/>
      <c r="Y18" s="40"/>
      <c r="Z18" s="40"/>
      <c r="AA18" s="40"/>
      <c r="AB18" s="40"/>
      <c r="AC18" s="40"/>
      <c r="AD18" s="40"/>
      <c r="AE18" s="40"/>
      <c r="AF18" s="40"/>
      <c r="AG18" s="407"/>
      <c r="AH18" s="333"/>
      <c r="AI18" s="22"/>
      <c r="AJ18" s="22"/>
      <c r="AK18" s="281"/>
      <c r="AL18" s="333"/>
      <c r="AM18" s="22"/>
      <c r="AN18" s="22"/>
      <c r="AO18" s="334"/>
      <c r="AP18" s="492"/>
      <c r="AQ18" s="22"/>
      <c r="AR18" s="22"/>
      <c r="AS18" s="281"/>
      <c r="AT18" s="333"/>
      <c r="AU18" s="22"/>
      <c r="AV18" s="22"/>
      <c r="AW18" s="334"/>
      <c r="AX18" s="492"/>
      <c r="AY18" s="22"/>
      <c r="AZ18" s="22"/>
      <c r="BA18" s="281"/>
      <c r="BB18" s="333"/>
      <c r="BC18" s="22"/>
      <c r="BD18" s="22"/>
      <c r="BE18" s="334"/>
      <c r="BF18" s="492"/>
      <c r="BG18" s="22"/>
      <c r="BH18" s="22"/>
      <c r="BI18" s="281"/>
      <c r="BJ18" s="333"/>
      <c r="BK18" s="22"/>
      <c r="BL18" s="22"/>
      <c r="BM18" s="334"/>
      <c r="BN18" s="492"/>
      <c r="BO18" s="22"/>
      <c r="BP18" s="22"/>
      <c r="BQ18" s="281"/>
      <c r="BR18" s="333">
        <f>+BR19</f>
        <v>41290.169491525419</v>
      </c>
      <c r="BS18" s="22">
        <f t="shared" ref="BS18:CG18" si="52">+BS19</f>
        <v>229389.83050847458</v>
      </c>
      <c r="BT18" s="22">
        <f t="shared" si="52"/>
        <v>0</v>
      </c>
      <c r="BU18" s="334">
        <f t="shared" si="52"/>
        <v>270680</v>
      </c>
      <c r="BV18" s="492">
        <f t="shared" si="52"/>
        <v>0</v>
      </c>
      <c r="BW18" s="22">
        <f t="shared" si="52"/>
        <v>0</v>
      </c>
      <c r="BX18" s="22">
        <f t="shared" si="52"/>
        <v>0</v>
      </c>
      <c r="BY18" s="281">
        <f t="shared" si="52"/>
        <v>0</v>
      </c>
      <c r="BZ18" s="333">
        <f t="shared" si="52"/>
        <v>0</v>
      </c>
      <c r="CA18" s="22">
        <f t="shared" si="52"/>
        <v>0</v>
      </c>
      <c r="CB18" s="22">
        <f t="shared" si="52"/>
        <v>0</v>
      </c>
      <c r="CC18" s="334">
        <f t="shared" si="52"/>
        <v>0</v>
      </c>
      <c r="CD18" s="333">
        <f t="shared" si="52"/>
        <v>41290.169491525419</v>
      </c>
      <c r="CE18" s="22">
        <f t="shared" si="52"/>
        <v>229389.83050847458</v>
      </c>
      <c r="CF18" s="22">
        <f t="shared" si="52"/>
        <v>0</v>
      </c>
      <c r="CG18" s="334">
        <f t="shared" si="52"/>
        <v>270680</v>
      </c>
      <c r="CH18" s="695" t="s">
        <v>739</v>
      </c>
      <c r="CI18" s="118" t="s">
        <v>739</v>
      </c>
      <c r="CJ18" s="750">
        <f>IF(H18=0,IF(CD18&gt;0,"Error",H18-CD18),H18-CD18)</f>
        <v>170575.83050847458</v>
      </c>
      <c r="CK18" s="751">
        <f t="shared" ref="CK18" si="53">IF(I18=0,IF(CE18&gt;0,"Error",I18-CE18),I18-CE18)</f>
        <v>947644.0694915253</v>
      </c>
      <c r="CL18" s="751">
        <f t="shared" ref="CL18" si="54">IF(J18=0,IF(CF18&gt;0,"Error",J18-CF18),J18-CF18)</f>
        <v>0</v>
      </c>
      <c r="CM18" s="752">
        <f t="shared" ref="CM18" si="55">IF(K18=0,IF(CG18&gt;0,"Error",K18-CG18),K18-CG18)</f>
        <v>1118219.8999999999</v>
      </c>
      <c r="CN18" s="750">
        <v>0</v>
      </c>
      <c r="CO18" s="751">
        <f t="shared" si="37"/>
        <v>41290.169491525419</v>
      </c>
      <c r="CP18" s="751">
        <f t="shared" si="38"/>
        <v>0</v>
      </c>
      <c r="CQ18" s="751">
        <f t="shared" si="39"/>
        <v>229389.83050847458</v>
      </c>
      <c r="CR18" s="863">
        <f t="shared" si="40"/>
        <v>0</v>
      </c>
      <c r="CS18" s="752">
        <f t="shared" si="41"/>
        <v>270680</v>
      </c>
      <c r="CT18" s="2">
        <f t="shared" si="42"/>
        <v>0</v>
      </c>
    </row>
    <row r="19" spans="1:612" ht="24.75" customHeight="1" x14ac:dyDescent="0.25">
      <c r="B19" s="579" t="str">
        <f t="shared" si="19"/>
        <v>C1</v>
      </c>
      <c r="C19" s="598" t="s">
        <v>769</v>
      </c>
      <c r="D19" s="480"/>
      <c r="E19" s="272"/>
      <c r="F19" s="272"/>
      <c r="G19" s="272"/>
      <c r="H19" s="272"/>
      <c r="I19" s="272"/>
      <c r="J19" s="272"/>
      <c r="K19" s="457">
        <f>+H19+I19+J19</f>
        <v>0</v>
      </c>
      <c r="L19" s="519"/>
      <c r="M19" s="48">
        <v>1353400</v>
      </c>
      <c r="N19" s="48" t="s">
        <v>56</v>
      </c>
      <c r="O19" s="30">
        <f>+Y19</f>
        <v>44680</v>
      </c>
      <c r="P19" s="30">
        <f t="shared" ref="P19" si="56">+AF19</f>
        <v>44990</v>
      </c>
      <c r="Q19" s="42" t="s">
        <v>72</v>
      </c>
      <c r="R19" s="42">
        <v>3</v>
      </c>
      <c r="S19" s="42" t="s">
        <v>73</v>
      </c>
      <c r="T19" s="31" t="s">
        <v>27</v>
      </c>
      <c r="U19" s="42" t="s">
        <v>74</v>
      </c>
      <c r="V19" s="42" t="s">
        <v>75</v>
      </c>
      <c r="W19" s="42"/>
      <c r="X19" s="42"/>
      <c r="Y19" s="43">
        <v>44680</v>
      </c>
      <c r="Z19" s="43">
        <f t="shared" ref="Z19" si="57">+Y19+14</f>
        <v>44694</v>
      </c>
      <c r="AA19" s="43">
        <f>+Z19+7+14+5+2</f>
        <v>44722</v>
      </c>
      <c r="AB19" s="43">
        <f>+AA19+30+14</f>
        <v>44766</v>
      </c>
      <c r="AC19" s="43">
        <f>+AB19+3+3+14</f>
        <v>44786</v>
      </c>
      <c r="AD19" s="43">
        <f>+AC19+14</f>
        <v>44800</v>
      </c>
      <c r="AE19" s="43">
        <f>+AD19+10</f>
        <v>44810</v>
      </c>
      <c r="AF19" s="43">
        <f>+AE19+180</f>
        <v>44990</v>
      </c>
      <c r="AG19" s="408" t="s">
        <v>76</v>
      </c>
      <c r="AH19" s="337"/>
      <c r="AI19" s="45"/>
      <c r="AJ19" s="45"/>
      <c r="AK19" s="286">
        <f t="shared" ref="AK19:AK26" si="58">+AH19+AI19+AJ19</f>
        <v>0</v>
      </c>
      <c r="AL19" s="337"/>
      <c r="AM19" s="45"/>
      <c r="AN19" s="45"/>
      <c r="AO19" s="338">
        <f t="shared" si="8"/>
        <v>0</v>
      </c>
      <c r="AP19" s="494"/>
      <c r="AQ19" s="45"/>
      <c r="AR19" s="45"/>
      <c r="AS19" s="286">
        <f t="shared" si="9"/>
        <v>0</v>
      </c>
      <c r="AT19" s="337"/>
      <c r="AU19" s="45"/>
      <c r="AV19" s="45"/>
      <c r="AW19" s="338">
        <f t="shared" si="10"/>
        <v>0</v>
      </c>
      <c r="AX19" s="494"/>
      <c r="AY19" s="45"/>
      <c r="AZ19" s="45"/>
      <c r="BA19" s="286">
        <f t="shared" si="11"/>
        <v>0</v>
      </c>
      <c r="BB19" s="337"/>
      <c r="BC19" s="45"/>
      <c r="BD19" s="45"/>
      <c r="BE19" s="338">
        <f t="shared" si="12"/>
        <v>0</v>
      </c>
      <c r="BF19" s="494"/>
      <c r="BG19" s="45"/>
      <c r="BH19" s="45"/>
      <c r="BI19" s="286">
        <f t="shared" si="13"/>
        <v>0</v>
      </c>
      <c r="BJ19" s="337"/>
      <c r="BK19" s="45"/>
      <c r="BL19" s="45"/>
      <c r="BM19" s="338">
        <f t="shared" si="14"/>
        <v>0</v>
      </c>
      <c r="BN19" s="494"/>
      <c r="BO19" s="45"/>
      <c r="BP19" s="45"/>
      <c r="BQ19" s="286">
        <f t="shared" si="15"/>
        <v>0</v>
      </c>
      <c r="BR19" s="335">
        <v>41290.169491525419</v>
      </c>
      <c r="BS19" s="44">
        <v>229389.83050847458</v>
      </c>
      <c r="BT19" s="45"/>
      <c r="BU19" s="338">
        <f t="shared" si="16"/>
        <v>270680</v>
      </c>
      <c r="BV19" s="494"/>
      <c r="BW19" s="45"/>
      <c r="BX19" s="45"/>
      <c r="BY19" s="286">
        <f t="shared" si="17"/>
        <v>0</v>
      </c>
      <c r="BZ19" s="337"/>
      <c r="CA19" s="45"/>
      <c r="CB19" s="45"/>
      <c r="CC19" s="338">
        <f t="shared" si="18"/>
        <v>0</v>
      </c>
      <c r="CD19" s="337">
        <f t="shared" ref="CD19:CG23" si="59">+AH19+AL19+AP19+AT19+AX19+BB19+BF19+BJ19+BN19+BR19+BV19+BZ19</f>
        <v>41290.169491525419</v>
      </c>
      <c r="CE19" s="45">
        <f t="shared" si="59"/>
        <v>229389.83050847458</v>
      </c>
      <c r="CF19" s="45">
        <f t="shared" si="59"/>
        <v>0</v>
      </c>
      <c r="CG19" s="336">
        <f t="shared" si="59"/>
        <v>270680</v>
      </c>
      <c r="CH19" s="695"/>
      <c r="CI19" s="118"/>
      <c r="CJ19" s="756"/>
      <c r="CK19" s="757"/>
      <c r="CL19" s="757"/>
      <c r="CM19" s="755"/>
      <c r="CN19" s="756">
        <v>0</v>
      </c>
      <c r="CO19" s="757">
        <f t="shared" si="37"/>
        <v>41290.169491525419</v>
      </c>
      <c r="CP19" s="757">
        <f t="shared" si="38"/>
        <v>0</v>
      </c>
      <c r="CQ19" s="754">
        <f t="shared" si="39"/>
        <v>229389.83050847458</v>
      </c>
      <c r="CR19" s="865">
        <f t="shared" si="40"/>
        <v>0</v>
      </c>
      <c r="CS19" s="761">
        <f t="shared" si="41"/>
        <v>270680</v>
      </c>
      <c r="CT19" s="2">
        <f t="shared" si="42"/>
        <v>0</v>
      </c>
    </row>
    <row r="20" spans="1:612" ht="42" customHeight="1" x14ac:dyDescent="0.25">
      <c r="B20" s="579" t="str">
        <f t="shared" si="19"/>
        <v>C1</v>
      </c>
      <c r="C20" s="597" t="s">
        <v>77</v>
      </c>
      <c r="D20" s="630">
        <v>252185</v>
      </c>
      <c r="E20" s="38">
        <v>1401015</v>
      </c>
      <c r="F20" s="38"/>
      <c r="G20" s="38"/>
      <c r="H20" s="38">
        <v>252183</v>
      </c>
      <c r="I20" s="38">
        <v>1401017</v>
      </c>
      <c r="J20" s="38"/>
      <c r="K20" s="631">
        <v>1653200</v>
      </c>
      <c r="L20" s="584"/>
      <c r="M20" s="38"/>
      <c r="N20" s="38"/>
      <c r="O20" s="39"/>
      <c r="P20" s="39"/>
      <c r="Q20" s="40"/>
      <c r="R20" s="40"/>
      <c r="S20" s="40"/>
      <c r="T20" s="40" t="s">
        <v>27</v>
      </c>
      <c r="U20" s="40"/>
      <c r="V20" s="40"/>
      <c r="W20" s="40"/>
      <c r="X20" s="40"/>
      <c r="Y20" s="40"/>
      <c r="Z20" s="40"/>
      <c r="AA20" s="40"/>
      <c r="AB20" s="40"/>
      <c r="AC20" s="40"/>
      <c r="AD20" s="40"/>
      <c r="AE20" s="40"/>
      <c r="AF20" s="40"/>
      <c r="AG20" s="407"/>
      <c r="AH20" s="333">
        <f>+AH21+AH22+AH23</f>
        <v>0</v>
      </c>
      <c r="AI20" s="22">
        <f>+AI21+AI22+AI23</f>
        <v>0</v>
      </c>
      <c r="AJ20" s="22">
        <f>+AJ21+AJ22+AJ23</f>
        <v>0</v>
      </c>
      <c r="AK20" s="281">
        <f t="shared" si="58"/>
        <v>0</v>
      </c>
      <c r="AL20" s="333">
        <f>+AL21+AL22+AL23</f>
        <v>0</v>
      </c>
      <c r="AM20" s="22">
        <f>+AM21+AM22+AM23</f>
        <v>0</v>
      </c>
      <c r="AN20" s="22">
        <f>+AN21+AN22+AN23</f>
        <v>0</v>
      </c>
      <c r="AO20" s="334">
        <f t="shared" si="8"/>
        <v>0</v>
      </c>
      <c r="AP20" s="492">
        <f>+AP21+AP22+AP23</f>
        <v>0</v>
      </c>
      <c r="AQ20" s="22">
        <f>+AQ21+AQ22+AQ23</f>
        <v>0</v>
      </c>
      <c r="AR20" s="22">
        <f>+AR21+AR22+AR23</f>
        <v>0</v>
      </c>
      <c r="AS20" s="281">
        <f t="shared" si="9"/>
        <v>0</v>
      </c>
      <c r="AT20" s="333">
        <f>+AT21+AT22+AT23</f>
        <v>0</v>
      </c>
      <c r="AU20" s="22">
        <f>+AU21+AU22+AU23</f>
        <v>0</v>
      </c>
      <c r="AV20" s="22">
        <f>+AV21+AV22+AV23</f>
        <v>0</v>
      </c>
      <c r="AW20" s="334">
        <f t="shared" si="10"/>
        <v>0</v>
      </c>
      <c r="AX20" s="492">
        <f>+AX21+AX22+AX23</f>
        <v>0</v>
      </c>
      <c r="AY20" s="22">
        <f>+AY21+AY22+AY23</f>
        <v>0</v>
      </c>
      <c r="AZ20" s="22">
        <f>+AZ21+AZ22+AZ23</f>
        <v>0</v>
      </c>
      <c r="BA20" s="281">
        <f t="shared" si="11"/>
        <v>0</v>
      </c>
      <c r="BB20" s="333">
        <f>+BB21+BB22+BB23</f>
        <v>0</v>
      </c>
      <c r="BC20" s="22">
        <f>+BC21+BC22+BC23</f>
        <v>0</v>
      </c>
      <c r="BD20" s="22">
        <f>+BD21+BD22+BD23</f>
        <v>0</v>
      </c>
      <c r="BE20" s="334">
        <f t="shared" si="12"/>
        <v>0</v>
      </c>
      <c r="BF20" s="492">
        <f>+BF21+BF22+BF23</f>
        <v>0</v>
      </c>
      <c r="BG20" s="22">
        <f>+BG21+BG22+BG23</f>
        <v>0</v>
      </c>
      <c r="BH20" s="22">
        <f>+BH21+BH22+BH23</f>
        <v>0</v>
      </c>
      <c r="BI20" s="281">
        <f t="shared" si="13"/>
        <v>0</v>
      </c>
      <c r="BJ20" s="333">
        <f>+BJ21+BJ22+BJ23</f>
        <v>0</v>
      </c>
      <c r="BK20" s="22">
        <f>+BK21+BK22+BK23</f>
        <v>0</v>
      </c>
      <c r="BL20" s="22">
        <f>+BL21+BL22+BL23</f>
        <v>0</v>
      </c>
      <c r="BM20" s="334">
        <f t="shared" si="14"/>
        <v>0</v>
      </c>
      <c r="BN20" s="492">
        <f>+BN21+BN22+BN23</f>
        <v>0</v>
      </c>
      <c r="BO20" s="22">
        <f>+BO21+BO22+BO23</f>
        <v>0</v>
      </c>
      <c r="BP20" s="22">
        <f>+BP21+BP22+BP23</f>
        <v>0</v>
      </c>
      <c r="BQ20" s="281">
        <f t="shared" si="15"/>
        <v>0</v>
      </c>
      <c r="BR20" s="333">
        <f>+BR21+BR22+BR23</f>
        <v>0</v>
      </c>
      <c r="BS20" s="22">
        <f>+BS21+BS22+BS23</f>
        <v>0</v>
      </c>
      <c r="BT20" s="22">
        <f>+BT21+BT22+BT23</f>
        <v>0</v>
      </c>
      <c r="BU20" s="334">
        <f t="shared" si="16"/>
        <v>0</v>
      </c>
      <c r="BV20" s="492">
        <f>+BV21+BV22+BV23</f>
        <v>50436.610169491498</v>
      </c>
      <c r="BW20" s="22">
        <f>+BW21+BW22+BW23</f>
        <v>280203.3898305085</v>
      </c>
      <c r="BX20" s="22">
        <f>+BX21+BX22+BX23</f>
        <v>0</v>
      </c>
      <c r="BY20" s="281">
        <f t="shared" si="17"/>
        <v>330640</v>
      </c>
      <c r="BZ20" s="333">
        <f>+BZ21+BZ22+BZ23</f>
        <v>0</v>
      </c>
      <c r="CA20" s="22">
        <f>+CA21+CA22+CA23</f>
        <v>0</v>
      </c>
      <c r="CB20" s="22">
        <f>+CB21+CB22+CB23</f>
        <v>0</v>
      </c>
      <c r="CC20" s="334">
        <f t="shared" si="18"/>
        <v>0</v>
      </c>
      <c r="CD20" s="333">
        <f t="shared" si="59"/>
        <v>50436.610169491498</v>
      </c>
      <c r="CE20" s="22">
        <f t="shared" si="59"/>
        <v>280203.3898305085</v>
      </c>
      <c r="CF20" s="22">
        <f t="shared" si="59"/>
        <v>0</v>
      </c>
      <c r="CG20" s="334">
        <f t="shared" si="59"/>
        <v>330640</v>
      </c>
      <c r="CH20" s="695" t="s">
        <v>739</v>
      </c>
      <c r="CI20" s="118" t="s">
        <v>766</v>
      </c>
      <c r="CJ20" s="750">
        <f>IF(H20=0,IF(CD20&gt;0,"Error",H20-CD20),H20-CD20)</f>
        <v>201746.3898305085</v>
      </c>
      <c r="CK20" s="751">
        <f t="shared" ref="CK20" si="60">IF(I20=0,IF(CE20&gt;0,"Error",I20-CE20),I20-CE20)</f>
        <v>1120813.6101694915</v>
      </c>
      <c r="CL20" s="751">
        <f t="shared" ref="CL20" si="61">IF(J20=0,IF(CF20&gt;0,"Error",J20-CF20),J20-CF20)</f>
        <v>0</v>
      </c>
      <c r="CM20" s="752">
        <f t="shared" ref="CM20" si="62">IF(K20=0,IF(CG20&gt;0,"Error",K20-CG20),K20-CG20)</f>
        <v>1322560</v>
      </c>
      <c r="CN20" s="750">
        <v>0</v>
      </c>
      <c r="CO20" s="751">
        <f t="shared" si="37"/>
        <v>50436.610169491498</v>
      </c>
      <c r="CP20" s="751">
        <f t="shared" si="38"/>
        <v>0</v>
      </c>
      <c r="CQ20" s="751">
        <f t="shared" si="39"/>
        <v>280203.3898305085</v>
      </c>
      <c r="CR20" s="863">
        <f t="shared" si="40"/>
        <v>0</v>
      </c>
      <c r="CS20" s="752">
        <f t="shared" si="41"/>
        <v>330640</v>
      </c>
      <c r="CT20" s="2">
        <f t="shared" si="42"/>
        <v>0</v>
      </c>
    </row>
    <row r="21" spans="1:612" s="4" customFormat="1" ht="24.75" customHeight="1" x14ac:dyDescent="0.25">
      <c r="A21" s="7"/>
      <c r="B21" s="579" t="str">
        <f>B20</f>
        <v>C1</v>
      </c>
      <c r="C21" s="734" t="s">
        <v>78</v>
      </c>
      <c r="D21" s="480"/>
      <c r="E21" s="272"/>
      <c r="F21" s="272"/>
      <c r="G21" s="272"/>
      <c r="H21" s="272"/>
      <c r="I21" s="272"/>
      <c r="J21" s="272"/>
      <c r="K21" s="457"/>
      <c r="L21" s="519"/>
      <c r="M21" s="48">
        <v>1358000</v>
      </c>
      <c r="N21" s="48" t="s">
        <v>56</v>
      </c>
      <c r="O21" s="46">
        <f t="shared" ref="O21:O23" si="63">+Y21</f>
        <v>44673</v>
      </c>
      <c r="P21" s="46">
        <f t="shared" ref="P21:P23" si="64">+AF21</f>
        <v>45073</v>
      </c>
      <c r="Q21" s="31" t="s">
        <v>79</v>
      </c>
      <c r="R21" s="42">
        <v>1</v>
      </c>
      <c r="S21" s="42" t="s">
        <v>80</v>
      </c>
      <c r="T21" s="31" t="s">
        <v>27</v>
      </c>
      <c r="U21" s="42" t="s">
        <v>59</v>
      </c>
      <c r="V21" s="1036" t="s">
        <v>75</v>
      </c>
      <c r="W21" s="42"/>
      <c r="X21" s="42"/>
      <c r="Y21" s="1037">
        <v>44673</v>
      </c>
      <c r="Z21" s="1037">
        <f>+Y21+14</f>
        <v>44687</v>
      </c>
      <c r="AA21" s="1037">
        <f>+Z21+28</f>
        <v>44715</v>
      </c>
      <c r="AB21" s="1037">
        <f>+AA21+44</f>
        <v>44759</v>
      </c>
      <c r="AC21" s="1037">
        <f>+AB21+20</f>
        <v>44779</v>
      </c>
      <c r="AD21" s="1037">
        <f>+AC21+14</f>
        <v>44793</v>
      </c>
      <c r="AE21" s="1037">
        <f>+AD21+10</f>
        <v>44803</v>
      </c>
      <c r="AF21" s="1037">
        <f>+AE21+270</f>
        <v>45073</v>
      </c>
      <c r="AG21" s="310"/>
      <c r="AH21" s="329"/>
      <c r="AI21" s="275"/>
      <c r="AJ21" s="275"/>
      <c r="AK21" s="187">
        <f t="shared" si="58"/>
        <v>0</v>
      </c>
      <c r="AL21" s="329"/>
      <c r="AM21" s="275"/>
      <c r="AN21" s="275"/>
      <c r="AO21" s="330">
        <f t="shared" si="8"/>
        <v>0</v>
      </c>
      <c r="AP21" s="490"/>
      <c r="AQ21" s="275"/>
      <c r="AR21" s="275"/>
      <c r="AS21" s="187">
        <f t="shared" si="9"/>
        <v>0</v>
      </c>
      <c r="AT21" s="329"/>
      <c r="AU21" s="275"/>
      <c r="AV21" s="275"/>
      <c r="AW21" s="330">
        <f t="shared" si="10"/>
        <v>0</v>
      </c>
      <c r="AX21" s="490"/>
      <c r="AY21" s="275"/>
      <c r="AZ21" s="275"/>
      <c r="BA21" s="187">
        <f t="shared" si="11"/>
        <v>0</v>
      </c>
      <c r="BB21" s="329"/>
      <c r="BC21" s="275"/>
      <c r="BD21" s="275"/>
      <c r="BE21" s="330">
        <f t="shared" si="12"/>
        <v>0</v>
      </c>
      <c r="BF21" s="490"/>
      <c r="BG21" s="275"/>
      <c r="BH21" s="275"/>
      <c r="BI21" s="187">
        <f t="shared" si="13"/>
        <v>0</v>
      </c>
      <c r="BJ21" s="329"/>
      <c r="BK21" s="275"/>
      <c r="BL21" s="275"/>
      <c r="BM21" s="330">
        <f t="shared" si="14"/>
        <v>0</v>
      </c>
      <c r="BN21" s="490"/>
      <c r="BO21" s="275"/>
      <c r="BP21" s="275"/>
      <c r="BQ21" s="187">
        <f t="shared" si="15"/>
        <v>0</v>
      </c>
      <c r="BR21" s="329"/>
      <c r="BS21" s="275"/>
      <c r="BT21" s="275"/>
      <c r="BU21" s="330">
        <f t="shared" si="16"/>
        <v>0</v>
      </c>
      <c r="BV21" s="1044">
        <v>50436.610169491498</v>
      </c>
      <c r="BW21" s="1042">
        <v>280203.3898305085</v>
      </c>
      <c r="BX21" s="1042"/>
      <c r="BY21" s="1045">
        <f>+BV21+BW21</f>
        <v>330640</v>
      </c>
      <c r="BZ21" s="1046"/>
      <c r="CA21" s="1042"/>
      <c r="CB21" s="1042"/>
      <c r="CC21" s="1043"/>
      <c r="CD21" s="1046">
        <f t="shared" si="59"/>
        <v>50436.610169491498</v>
      </c>
      <c r="CE21" s="1042">
        <f t="shared" si="59"/>
        <v>280203.3898305085</v>
      </c>
      <c r="CF21" s="1042"/>
      <c r="CG21" s="1043">
        <f t="shared" si="59"/>
        <v>330640</v>
      </c>
      <c r="CH21" s="695" t="s">
        <v>739</v>
      </c>
      <c r="CI21" s="118" t="s">
        <v>766</v>
      </c>
      <c r="CJ21" s="985"/>
      <c r="CK21" s="978"/>
      <c r="CL21" s="978"/>
      <c r="CM21" s="968"/>
      <c r="CN21" s="985">
        <v>0</v>
      </c>
      <c r="CO21" s="978">
        <f t="shared" si="37"/>
        <v>50436.610169491498</v>
      </c>
      <c r="CP21" s="978">
        <f t="shared" si="38"/>
        <v>0</v>
      </c>
      <c r="CQ21" s="978">
        <f t="shared" si="39"/>
        <v>280203.3898305085</v>
      </c>
      <c r="CR21" s="967">
        <f t="shared" si="40"/>
        <v>0</v>
      </c>
      <c r="CS21" s="968">
        <f t="shared" si="41"/>
        <v>330640</v>
      </c>
      <c r="CT21" s="2">
        <f t="shared" si="42"/>
        <v>0</v>
      </c>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row>
    <row r="22" spans="1:612" ht="24.75" customHeight="1" x14ac:dyDescent="0.25">
      <c r="B22" s="579" t="str">
        <f>B21</f>
        <v>C1</v>
      </c>
      <c r="C22" s="598" t="s">
        <v>81</v>
      </c>
      <c r="D22" s="480"/>
      <c r="E22" s="272"/>
      <c r="F22" s="272"/>
      <c r="G22" s="272"/>
      <c r="H22" s="272"/>
      <c r="I22" s="272"/>
      <c r="J22" s="272"/>
      <c r="K22" s="457"/>
      <c r="L22" s="519"/>
      <c r="M22" s="48">
        <v>100800</v>
      </c>
      <c r="N22" s="48" t="s">
        <v>56</v>
      </c>
      <c r="O22" s="46">
        <f t="shared" si="63"/>
        <v>0</v>
      </c>
      <c r="P22" s="46">
        <f t="shared" si="64"/>
        <v>0</v>
      </c>
      <c r="Q22" s="31" t="s">
        <v>82</v>
      </c>
      <c r="R22" s="42">
        <v>1</v>
      </c>
      <c r="S22" s="42" t="s">
        <v>80</v>
      </c>
      <c r="T22" s="31" t="s">
        <v>27</v>
      </c>
      <c r="U22" s="42" t="s">
        <v>59</v>
      </c>
      <c r="V22" s="1036"/>
      <c r="W22" s="42"/>
      <c r="X22" s="42"/>
      <c r="Y22" s="1037"/>
      <c r="Z22" s="1037"/>
      <c r="AA22" s="1037"/>
      <c r="AB22" s="1037"/>
      <c r="AC22" s="1037"/>
      <c r="AD22" s="1037"/>
      <c r="AE22" s="1037"/>
      <c r="AF22" s="1037"/>
      <c r="AG22" s="310"/>
      <c r="AH22" s="329"/>
      <c r="AI22" s="275"/>
      <c r="AJ22" s="275"/>
      <c r="AK22" s="187">
        <f t="shared" si="58"/>
        <v>0</v>
      </c>
      <c r="AL22" s="329"/>
      <c r="AM22" s="275"/>
      <c r="AN22" s="275"/>
      <c r="AO22" s="330">
        <f t="shared" si="8"/>
        <v>0</v>
      </c>
      <c r="AP22" s="490"/>
      <c r="AQ22" s="275"/>
      <c r="AR22" s="275"/>
      <c r="AS22" s="187">
        <f t="shared" si="9"/>
        <v>0</v>
      </c>
      <c r="AT22" s="329"/>
      <c r="AU22" s="275"/>
      <c r="AV22" s="275"/>
      <c r="AW22" s="330">
        <f t="shared" si="10"/>
        <v>0</v>
      </c>
      <c r="AX22" s="490"/>
      <c r="AY22" s="275"/>
      <c r="AZ22" s="275"/>
      <c r="BA22" s="187">
        <f t="shared" si="11"/>
        <v>0</v>
      </c>
      <c r="BB22" s="329"/>
      <c r="BC22" s="275"/>
      <c r="BD22" s="275"/>
      <c r="BE22" s="330">
        <f t="shared" si="12"/>
        <v>0</v>
      </c>
      <c r="BF22" s="490"/>
      <c r="BG22" s="275"/>
      <c r="BH22" s="275"/>
      <c r="BI22" s="187">
        <f t="shared" si="13"/>
        <v>0</v>
      </c>
      <c r="BJ22" s="329"/>
      <c r="BK22" s="275"/>
      <c r="BL22" s="275"/>
      <c r="BM22" s="330">
        <f t="shared" si="14"/>
        <v>0</v>
      </c>
      <c r="BN22" s="490"/>
      <c r="BO22" s="275"/>
      <c r="BP22" s="275"/>
      <c r="BQ22" s="187">
        <f t="shared" si="15"/>
        <v>0</v>
      </c>
      <c r="BR22" s="329"/>
      <c r="BS22" s="275"/>
      <c r="BT22" s="275"/>
      <c r="BU22" s="330">
        <f t="shared" si="16"/>
        <v>0</v>
      </c>
      <c r="BV22" s="1044"/>
      <c r="BW22" s="1042"/>
      <c r="BX22" s="1042"/>
      <c r="BY22" s="1045"/>
      <c r="BZ22" s="1046"/>
      <c r="CA22" s="1042"/>
      <c r="CB22" s="1042"/>
      <c r="CC22" s="1043"/>
      <c r="CD22" s="1046">
        <f t="shared" si="59"/>
        <v>0</v>
      </c>
      <c r="CE22" s="1042">
        <f t="shared" si="59"/>
        <v>0</v>
      </c>
      <c r="CF22" s="1042"/>
      <c r="CG22" s="1043">
        <f t="shared" si="59"/>
        <v>0</v>
      </c>
      <c r="CH22" s="695" t="s">
        <v>739</v>
      </c>
      <c r="CI22" s="118" t="s">
        <v>766</v>
      </c>
      <c r="CJ22" s="985"/>
      <c r="CK22" s="978"/>
      <c r="CL22" s="978"/>
      <c r="CM22" s="968"/>
      <c r="CN22" s="985">
        <v>0</v>
      </c>
      <c r="CO22" s="978">
        <f t="shared" si="37"/>
        <v>0</v>
      </c>
      <c r="CP22" s="978">
        <f t="shared" si="38"/>
        <v>0</v>
      </c>
      <c r="CQ22" s="978">
        <f t="shared" si="39"/>
        <v>0</v>
      </c>
      <c r="CR22" s="967">
        <f t="shared" si="40"/>
        <v>0</v>
      </c>
      <c r="CS22" s="968">
        <f t="shared" si="41"/>
        <v>0</v>
      </c>
      <c r="CT22" s="2">
        <f t="shared" si="42"/>
        <v>0</v>
      </c>
    </row>
    <row r="23" spans="1:612" ht="24.75" customHeight="1" x14ac:dyDescent="0.25">
      <c r="B23" s="579" t="str">
        <f>B22</f>
        <v>C1</v>
      </c>
      <c r="C23" s="598" t="s">
        <v>770</v>
      </c>
      <c r="D23" s="480"/>
      <c r="E23" s="272"/>
      <c r="F23" s="272"/>
      <c r="G23" s="272"/>
      <c r="H23" s="272"/>
      <c r="I23" s="272"/>
      <c r="J23" s="272"/>
      <c r="K23" s="457"/>
      <c r="L23" s="519"/>
      <c r="M23" s="48">
        <v>194400</v>
      </c>
      <c r="N23" s="48" t="s">
        <v>56</v>
      </c>
      <c r="O23" s="46">
        <f t="shared" si="63"/>
        <v>0</v>
      </c>
      <c r="P23" s="46">
        <f t="shared" si="64"/>
        <v>0</v>
      </c>
      <c r="Q23" s="31" t="s">
        <v>83</v>
      </c>
      <c r="R23" s="42">
        <v>1</v>
      </c>
      <c r="S23" s="42" t="s">
        <v>80</v>
      </c>
      <c r="T23" s="31" t="s">
        <v>27</v>
      </c>
      <c r="U23" s="42" t="s">
        <v>59</v>
      </c>
      <c r="V23" s="1036"/>
      <c r="W23" s="42"/>
      <c r="X23" s="42"/>
      <c r="Y23" s="1037"/>
      <c r="Z23" s="1037"/>
      <c r="AA23" s="1037"/>
      <c r="AB23" s="1037"/>
      <c r="AC23" s="1037"/>
      <c r="AD23" s="1037"/>
      <c r="AE23" s="1037"/>
      <c r="AF23" s="1037"/>
      <c r="AG23" s="310"/>
      <c r="AH23" s="329"/>
      <c r="AI23" s="275"/>
      <c r="AJ23" s="275"/>
      <c r="AK23" s="187">
        <f t="shared" si="58"/>
        <v>0</v>
      </c>
      <c r="AL23" s="329"/>
      <c r="AM23" s="275"/>
      <c r="AN23" s="275"/>
      <c r="AO23" s="330">
        <f t="shared" si="8"/>
        <v>0</v>
      </c>
      <c r="AP23" s="490"/>
      <c r="AQ23" s="275"/>
      <c r="AR23" s="275"/>
      <c r="AS23" s="187">
        <f t="shared" si="9"/>
        <v>0</v>
      </c>
      <c r="AT23" s="329"/>
      <c r="AU23" s="275"/>
      <c r="AV23" s="275"/>
      <c r="AW23" s="330">
        <f t="shared" si="10"/>
        <v>0</v>
      </c>
      <c r="AX23" s="490"/>
      <c r="AY23" s="275"/>
      <c r="AZ23" s="275"/>
      <c r="BA23" s="187" t="s">
        <v>115</v>
      </c>
      <c r="BB23" s="329"/>
      <c r="BC23" s="275"/>
      <c r="BD23" s="275"/>
      <c r="BE23" s="330">
        <f t="shared" si="12"/>
        <v>0</v>
      </c>
      <c r="BF23" s="490"/>
      <c r="BG23" s="275"/>
      <c r="BH23" s="275"/>
      <c r="BI23" s="187">
        <f t="shared" si="13"/>
        <v>0</v>
      </c>
      <c r="BJ23" s="329"/>
      <c r="BK23" s="275"/>
      <c r="BL23" s="275"/>
      <c r="BM23" s="330">
        <f t="shared" si="14"/>
        <v>0</v>
      </c>
      <c r="BN23" s="490"/>
      <c r="BO23" s="275"/>
      <c r="BP23" s="275"/>
      <c r="BQ23" s="187">
        <f t="shared" si="15"/>
        <v>0</v>
      </c>
      <c r="BR23" s="329"/>
      <c r="BS23" s="275"/>
      <c r="BT23" s="275"/>
      <c r="BU23" s="330">
        <f t="shared" si="16"/>
        <v>0</v>
      </c>
      <c r="BV23" s="1044"/>
      <c r="BW23" s="1042"/>
      <c r="BX23" s="1042"/>
      <c r="BY23" s="1045"/>
      <c r="BZ23" s="1046"/>
      <c r="CA23" s="1042"/>
      <c r="CB23" s="1042"/>
      <c r="CC23" s="1043"/>
      <c r="CD23" s="1046">
        <f t="shared" si="59"/>
        <v>0</v>
      </c>
      <c r="CE23" s="1042">
        <f t="shared" si="59"/>
        <v>0</v>
      </c>
      <c r="CF23" s="1042"/>
      <c r="CG23" s="1043" t="e">
        <f t="shared" si="59"/>
        <v>#VALUE!</v>
      </c>
      <c r="CH23" s="695" t="s">
        <v>739</v>
      </c>
      <c r="CI23" s="118" t="s">
        <v>766</v>
      </c>
      <c r="CJ23" s="985"/>
      <c r="CK23" s="978"/>
      <c r="CL23" s="978"/>
      <c r="CM23" s="968"/>
      <c r="CN23" s="985">
        <v>0</v>
      </c>
      <c r="CO23" s="978">
        <f t="shared" si="37"/>
        <v>0</v>
      </c>
      <c r="CP23" s="978">
        <f t="shared" si="38"/>
        <v>0</v>
      </c>
      <c r="CQ23" s="978">
        <f t="shared" si="39"/>
        <v>0</v>
      </c>
      <c r="CR23" s="967">
        <f t="shared" si="40"/>
        <v>0</v>
      </c>
      <c r="CS23" s="968">
        <f t="shared" si="41"/>
        <v>0</v>
      </c>
    </row>
    <row r="24" spans="1:612" ht="38.25" customHeight="1" x14ac:dyDescent="0.25">
      <c r="B24" s="579" t="str">
        <f t="shared" si="19"/>
        <v>C1</v>
      </c>
      <c r="C24" s="597" t="s">
        <v>84</v>
      </c>
      <c r="D24" s="630">
        <v>82202</v>
      </c>
      <c r="E24" s="38"/>
      <c r="F24" s="38">
        <v>456678</v>
      </c>
      <c r="G24" s="38">
        <v>538880</v>
      </c>
      <c r="H24" s="38">
        <v>80674</v>
      </c>
      <c r="I24" s="38"/>
      <c r="J24" s="38">
        <v>448186.44</v>
      </c>
      <c r="K24" s="631">
        <v>528860.43999999994</v>
      </c>
      <c r="L24" s="584">
        <v>528860</v>
      </c>
      <c r="M24" s="38"/>
      <c r="N24" s="38"/>
      <c r="O24" s="39"/>
      <c r="P24" s="39"/>
      <c r="Q24" s="40"/>
      <c r="R24" s="40"/>
      <c r="S24" s="40"/>
      <c r="T24" s="47" t="s">
        <v>28</v>
      </c>
      <c r="U24" s="40"/>
      <c r="V24" s="40"/>
      <c r="W24" s="40"/>
      <c r="X24" s="40"/>
      <c r="Y24" s="40"/>
      <c r="Z24" s="40"/>
      <c r="AA24" s="40"/>
      <c r="AB24" s="40"/>
      <c r="AC24" s="40"/>
      <c r="AD24" s="40"/>
      <c r="AE24" s="40"/>
      <c r="AF24" s="40"/>
      <c r="AG24" s="407"/>
      <c r="AH24" s="333">
        <f>+AH25+AH26</f>
        <v>0</v>
      </c>
      <c r="AI24" s="22">
        <f>+AI25+AI26</f>
        <v>0</v>
      </c>
      <c r="AJ24" s="22">
        <f>+AJ25+AJ26</f>
        <v>0</v>
      </c>
      <c r="AK24" s="281">
        <f t="shared" si="58"/>
        <v>0</v>
      </c>
      <c r="AL24" s="333">
        <f>+AL25+AL26</f>
        <v>0</v>
      </c>
      <c r="AM24" s="22">
        <f>+AM25+AM26</f>
        <v>0</v>
      </c>
      <c r="AN24" s="22">
        <f>+AN25+AN26</f>
        <v>0</v>
      </c>
      <c r="AO24" s="334">
        <f t="shared" si="8"/>
        <v>0</v>
      </c>
      <c r="AP24" s="492">
        <f>+AP25+AP26</f>
        <v>0</v>
      </c>
      <c r="AQ24" s="22">
        <f>+AQ25+AQ26</f>
        <v>0</v>
      </c>
      <c r="AR24" s="22">
        <f>+AR25+AR26</f>
        <v>0</v>
      </c>
      <c r="AS24" s="281">
        <f t="shared" si="9"/>
        <v>0</v>
      </c>
      <c r="AT24" s="333">
        <f>+AT25+AT26</f>
        <v>0</v>
      </c>
      <c r="AU24" s="22">
        <f>+AU25+AU26</f>
        <v>0</v>
      </c>
      <c r="AV24" s="22">
        <f>+AV25+AV26</f>
        <v>0</v>
      </c>
      <c r="AW24" s="334">
        <f t="shared" si="10"/>
        <v>0</v>
      </c>
      <c r="AX24" s="492">
        <f>+AX25+AX26</f>
        <v>0</v>
      </c>
      <c r="AY24" s="22">
        <f>+AY25+AY26</f>
        <v>0</v>
      </c>
      <c r="AZ24" s="22">
        <f>+AZ25+AZ26</f>
        <v>0</v>
      </c>
      <c r="BA24" s="281">
        <f t="shared" si="11"/>
        <v>0</v>
      </c>
      <c r="BB24" s="333">
        <f>+BB25+BB26</f>
        <v>0</v>
      </c>
      <c r="BC24" s="22">
        <f>+BC25+BC26</f>
        <v>0</v>
      </c>
      <c r="BD24" s="22">
        <f>+BD25+BD26</f>
        <v>0</v>
      </c>
      <c r="BE24" s="334">
        <f t="shared" si="12"/>
        <v>0</v>
      </c>
      <c r="BF24" s="492">
        <f>+BF25+BF26</f>
        <v>16134.711864406781</v>
      </c>
      <c r="BG24" s="22">
        <f>+BG25+BG26</f>
        <v>0</v>
      </c>
      <c r="BH24" s="22">
        <f>+BH25+BH26</f>
        <v>89637.288135593219</v>
      </c>
      <c r="BI24" s="281">
        <f t="shared" si="13"/>
        <v>105772</v>
      </c>
      <c r="BJ24" s="333">
        <f>+BJ25+BJ26</f>
        <v>0</v>
      </c>
      <c r="BK24" s="22">
        <f>+BK25+BK26</f>
        <v>0</v>
      </c>
      <c r="BL24" s="22">
        <f>+BL25+BL26</f>
        <v>0</v>
      </c>
      <c r="BM24" s="334">
        <f t="shared" si="14"/>
        <v>0</v>
      </c>
      <c r="BN24" s="492">
        <f>+BN25+BN26</f>
        <v>32269.423728813563</v>
      </c>
      <c r="BO24" s="22">
        <f>+BO25+BO26</f>
        <v>0</v>
      </c>
      <c r="BP24" s="22">
        <f>+BP25+BP26</f>
        <v>179274.57627118644</v>
      </c>
      <c r="BQ24" s="281">
        <f t="shared" si="15"/>
        <v>211544</v>
      </c>
      <c r="BR24" s="333">
        <f>+BR25+BR26</f>
        <v>0</v>
      </c>
      <c r="BS24" s="22">
        <f>+BS25+BS26</f>
        <v>0</v>
      </c>
      <c r="BT24" s="22">
        <f>+BT25+BT26</f>
        <v>0</v>
      </c>
      <c r="BU24" s="334">
        <f t="shared" si="16"/>
        <v>0</v>
      </c>
      <c r="BV24" s="492">
        <f>+BV25+BV26</f>
        <v>32269.423728813563</v>
      </c>
      <c r="BW24" s="22">
        <f>+BW25+BW26</f>
        <v>0</v>
      </c>
      <c r="BX24" s="22">
        <f>+BX25+BX26</f>
        <v>179274.57627118644</v>
      </c>
      <c r="BY24" s="281">
        <f t="shared" si="17"/>
        <v>211544</v>
      </c>
      <c r="BZ24" s="333">
        <f>+BZ25+BZ26</f>
        <v>0</v>
      </c>
      <c r="CA24" s="22">
        <f>+CA25+CA26</f>
        <v>0</v>
      </c>
      <c r="CB24" s="22">
        <f>+CB25+CB26</f>
        <v>0</v>
      </c>
      <c r="CC24" s="334">
        <f t="shared" si="18"/>
        <v>0</v>
      </c>
      <c r="CD24" s="333">
        <f>+AH24+AL24+AP24+AT24+AX24+BB24+BF24+BJ24+BN24+BR24+BV24+BZ24</f>
        <v>80673.559322033907</v>
      </c>
      <c r="CE24" s="22">
        <f>+AI24+AM24+AQ24+AU24+AY24+BC24+BG24+BK24+BO24+BS24+BW24+CA24</f>
        <v>0</v>
      </c>
      <c r="CF24" s="22">
        <f>+AJ24+AN24+AR24+AV24+AZ24+BD24+BH24+BL24+BP24+BT24+BX24+CB24</f>
        <v>448186.44067796611</v>
      </c>
      <c r="CG24" s="334">
        <f>+AK24+AO24+AS24+AW24+BA24+BE24+BI24+BM24+BQ24+BU24+BY24+CC24</f>
        <v>528860</v>
      </c>
      <c r="CH24" s="695" t="s">
        <v>739</v>
      </c>
      <c r="CI24" s="118" t="s">
        <v>739</v>
      </c>
      <c r="CJ24" s="750">
        <f>IF(H24=0,IF(CD24&gt;0,"Error",H24-CD24),H24-CD24)</f>
        <v>0.44067796609306242</v>
      </c>
      <c r="CK24" s="751">
        <f t="shared" ref="CK24" si="65">IF(I24=0,IF(CE24&gt;0,"Error",I24-CE24),I24-CE24)</f>
        <v>0</v>
      </c>
      <c r="CL24" s="751">
        <f t="shared" ref="CL24" si="66">IF(J24=0,IF(CF24&gt;0,"Error",J24-CF24),J24-CF24)</f>
        <v>-6.7796610528603196E-4</v>
      </c>
      <c r="CM24" s="752">
        <f t="shared" ref="CM24" si="67">IF(K24=0,IF(CG24&gt;0,"Error",K24-CG24),K24-CG24)</f>
        <v>0.43999999994412065</v>
      </c>
      <c r="CN24" s="750">
        <v>0</v>
      </c>
      <c r="CO24" s="751">
        <f t="shared" si="37"/>
        <v>0</v>
      </c>
      <c r="CP24" s="751">
        <f t="shared" si="38"/>
        <v>80673.559322033907</v>
      </c>
      <c r="CQ24" s="751">
        <f t="shared" si="39"/>
        <v>0</v>
      </c>
      <c r="CR24" s="863">
        <f t="shared" si="40"/>
        <v>448186.44067796611</v>
      </c>
      <c r="CS24" s="752">
        <f t="shared" si="41"/>
        <v>528860</v>
      </c>
      <c r="CT24" s="2">
        <f t="shared" si="42"/>
        <v>0</v>
      </c>
    </row>
    <row r="25" spans="1:612" s="4" customFormat="1" ht="34.5" customHeight="1" x14ac:dyDescent="0.25">
      <c r="A25" s="7"/>
      <c r="B25" s="579" t="str">
        <f>B24</f>
        <v>C1</v>
      </c>
      <c r="C25" s="598" t="s">
        <v>662</v>
      </c>
      <c r="D25" s="480"/>
      <c r="E25" s="272"/>
      <c r="F25" s="272"/>
      <c r="G25" s="272"/>
      <c r="H25" s="272"/>
      <c r="I25" s="272"/>
      <c r="J25" s="272"/>
      <c r="K25" s="457"/>
      <c r="L25" s="519"/>
      <c r="M25" s="1047">
        <v>538880</v>
      </c>
      <c r="N25" s="48" t="s">
        <v>56</v>
      </c>
      <c r="O25" s="1037">
        <f>+Y25</f>
        <v>44666</v>
      </c>
      <c r="P25" s="30">
        <f t="shared" ref="P25:P26" si="68">+AF25</f>
        <v>44842</v>
      </c>
      <c r="Q25" s="42" t="s">
        <v>72</v>
      </c>
      <c r="R25" s="42">
        <v>1</v>
      </c>
      <c r="S25" s="42" t="s">
        <v>85</v>
      </c>
      <c r="T25" s="49" t="s">
        <v>28</v>
      </c>
      <c r="U25" s="42" t="s">
        <v>59</v>
      </c>
      <c r="V25" s="1036" t="s">
        <v>86</v>
      </c>
      <c r="W25" s="42"/>
      <c r="X25" s="42"/>
      <c r="Y25" s="1037">
        <v>44666</v>
      </c>
      <c r="Z25" s="1037">
        <f>+Y25+14</f>
        <v>44680</v>
      </c>
      <c r="AA25" s="1037">
        <f>+Z25+10</f>
        <v>44690</v>
      </c>
      <c r="AB25" s="1037">
        <f>+AA25+21</f>
        <v>44711</v>
      </c>
      <c r="AC25" s="1037">
        <f>+AB25+1</f>
        <v>44712</v>
      </c>
      <c r="AD25" s="1037"/>
      <c r="AE25" s="1037">
        <f>+AC25+10</f>
        <v>44722</v>
      </c>
      <c r="AF25" s="1037">
        <f>+AE25+120</f>
        <v>44842</v>
      </c>
      <c r="AG25" s="310"/>
      <c r="AH25" s="329"/>
      <c r="AI25" s="275"/>
      <c r="AJ25" s="275"/>
      <c r="AK25" s="187">
        <f t="shared" si="58"/>
        <v>0</v>
      </c>
      <c r="AL25" s="329"/>
      <c r="AM25" s="275"/>
      <c r="AN25" s="275"/>
      <c r="AO25" s="330">
        <f t="shared" si="8"/>
        <v>0</v>
      </c>
      <c r="AP25" s="490"/>
      <c r="AQ25" s="275"/>
      <c r="AR25" s="275"/>
      <c r="AS25" s="187">
        <f t="shared" si="9"/>
        <v>0</v>
      </c>
      <c r="AT25" s="329"/>
      <c r="AU25" s="275"/>
      <c r="AV25" s="275"/>
      <c r="AW25" s="330">
        <f t="shared" si="10"/>
        <v>0</v>
      </c>
      <c r="AX25" s="490"/>
      <c r="AY25" s="275"/>
      <c r="AZ25" s="275"/>
      <c r="BA25" s="187">
        <f t="shared" si="11"/>
        <v>0</v>
      </c>
      <c r="BB25" s="329"/>
      <c r="BC25" s="275"/>
      <c r="BD25" s="275"/>
      <c r="BE25" s="330">
        <f t="shared" si="12"/>
        <v>0</v>
      </c>
      <c r="BF25" s="1044">
        <v>16134.711864406781</v>
      </c>
      <c r="BG25" s="1042"/>
      <c r="BH25" s="1042">
        <v>89637.288135593219</v>
      </c>
      <c r="BI25" s="1045">
        <f>+BF25+BH25</f>
        <v>105772</v>
      </c>
      <c r="BJ25" s="1046"/>
      <c r="BK25" s="1042"/>
      <c r="BL25" s="1042"/>
      <c r="BM25" s="1043">
        <f>+BL25+BJ25</f>
        <v>0</v>
      </c>
      <c r="BN25" s="1044">
        <v>32269.423728813563</v>
      </c>
      <c r="BO25" s="1042"/>
      <c r="BP25" s="1042">
        <v>179274.57627118644</v>
      </c>
      <c r="BQ25" s="1045">
        <f>+BP25+BN25</f>
        <v>211544</v>
      </c>
      <c r="BR25" s="1046"/>
      <c r="BS25" s="1042"/>
      <c r="BT25" s="1042"/>
      <c r="BU25" s="1043">
        <f>+BT25+BR25</f>
        <v>0</v>
      </c>
      <c r="BV25" s="1044">
        <v>32269.423728813563</v>
      </c>
      <c r="BW25" s="1042"/>
      <c r="BX25" s="1042">
        <v>179274.57627118644</v>
      </c>
      <c r="BY25" s="1045">
        <f>+BX25+BV25</f>
        <v>211544</v>
      </c>
      <c r="BZ25" s="1046"/>
      <c r="CA25" s="1042"/>
      <c r="CB25" s="1042"/>
      <c r="CC25" s="1043">
        <f>+CB25+BZ25</f>
        <v>0</v>
      </c>
      <c r="CD25" s="1046">
        <f>+BF25+BN25+BV25</f>
        <v>80673.559322033907</v>
      </c>
      <c r="CE25" s="1042"/>
      <c r="CF25" s="1042">
        <f>+BH25+BP25+BX25</f>
        <v>448186.44067796611</v>
      </c>
      <c r="CG25" s="1043">
        <f>+CD25+CF25</f>
        <v>528860</v>
      </c>
      <c r="CH25" s="695" t="s">
        <v>739</v>
      </c>
      <c r="CI25" s="118" t="s">
        <v>739</v>
      </c>
      <c r="CJ25" s="985"/>
      <c r="CK25" s="978"/>
      <c r="CL25" s="978"/>
      <c r="CM25" s="968"/>
      <c r="CN25" s="985">
        <v>0</v>
      </c>
      <c r="CO25" s="978">
        <f t="shared" si="37"/>
        <v>0</v>
      </c>
      <c r="CP25" s="978">
        <f t="shared" si="38"/>
        <v>80673.559322033907</v>
      </c>
      <c r="CQ25" s="978">
        <f t="shared" si="39"/>
        <v>0</v>
      </c>
      <c r="CR25" s="967">
        <f t="shared" si="40"/>
        <v>448186.44067796611</v>
      </c>
      <c r="CS25" s="968">
        <f t="shared" si="41"/>
        <v>528860</v>
      </c>
      <c r="CT25" s="2">
        <f t="shared" si="42"/>
        <v>0</v>
      </c>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row>
    <row r="26" spans="1:612" ht="37.5" customHeight="1" x14ac:dyDescent="0.25">
      <c r="B26" s="579" t="str">
        <f>B25</f>
        <v>C1</v>
      </c>
      <c r="C26" s="598" t="s">
        <v>663</v>
      </c>
      <c r="D26" s="480"/>
      <c r="E26" s="272"/>
      <c r="F26" s="272"/>
      <c r="G26" s="272"/>
      <c r="H26" s="272"/>
      <c r="I26" s="272"/>
      <c r="J26" s="272"/>
      <c r="K26" s="457"/>
      <c r="L26" s="519"/>
      <c r="M26" s="1047"/>
      <c r="N26" s="48" t="s">
        <v>56</v>
      </c>
      <c r="O26" s="1037"/>
      <c r="P26" s="30">
        <f t="shared" si="68"/>
        <v>0</v>
      </c>
      <c r="Q26" s="42" t="s">
        <v>72</v>
      </c>
      <c r="R26" s="42">
        <v>1</v>
      </c>
      <c r="S26" s="42" t="s">
        <v>85</v>
      </c>
      <c r="T26" s="49" t="s">
        <v>28</v>
      </c>
      <c r="U26" s="42" t="s">
        <v>59</v>
      </c>
      <c r="V26" s="1036"/>
      <c r="W26" s="42"/>
      <c r="X26" s="42"/>
      <c r="Y26" s="1037"/>
      <c r="Z26" s="1037"/>
      <c r="AA26" s="1037"/>
      <c r="AB26" s="1037"/>
      <c r="AC26" s="1037"/>
      <c r="AD26" s="1037"/>
      <c r="AE26" s="1037"/>
      <c r="AF26" s="1037"/>
      <c r="AG26" s="310"/>
      <c r="AH26" s="341"/>
      <c r="AI26" s="50"/>
      <c r="AJ26" s="50"/>
      <c r="AK26" s="288">
        <f t="shared" si="58"/>
        <v>0</v>
      </c>
      <c r="AL26" s="341"/>
      <c r="AM26" s="50"/>
      <c r="AN26" s="50"/>
      <c r="AO26" s="342">
        <f t="shared" si="8"/>
        <v>0</v>
      </c>
      <c r="AP26" s="496"/>
      <c r="AQ26" s="50"/>
      <c r="AR26" s="50"/>
      <c r="AS26" s="288">
        <f t="shared" si="9"/>
        <v>0</v>
      </c>
      <c r="AT26" s="341"/>
      <c r="AU26" s="50"/>
      <c r="AV26" s="50"/>
      <c r="AW26" s="342">
        <f t="shared" si="10"/>
        <v>0</v>
      </c>
      <c r="AX26" s="496"/>
      <c r="AY26" s="50"/>
      <c r="AZ26" s="50"/>
      <c r="BA26" s="288">
        <f t="shared" si="11"/>
        <v>0</v>
      </c>
      <c r="BB26" s="341"/>
      <c r="BC26" s="50"/>
      <c r="BD26" s="50"/>
      <c r="BE26" s="342">
        <f t="shared" si="12"/>
        <v>0</v>
      </c>
      <c r="BF26" s="1044"/>
      <c r="BG26" s="1042"/>
      <c r="BH26" s="1042"/>
      <c r="BI26" s="1045"/>
      <c r="BJ26" s="1046"/>
      <c r="BK26" s="1042"/>
      <c r="BL26" s="1042"/>
      <c r="BM26" s="1043"/>
      <c r="BN26" s="1044"/>
      <c r="BO26" s="1042"/>
      <c r="BP26" s="1042"/>
      <c r="BQ26" s="1045"/>
      <c r="BR26" s="1046"/>
      <c r="BS26" s="1042"/>
      <c r="BT26" s="1042"/>
      <c r="BU26" s="1043"/>
      <c r="BV26" s="1044"/>
      <c r="BW26" s="1042"/>
      <c r="BX26" s="1042"/>
      <c r="BY26" s="1045"/>
      <c r="BZ26" s="1046"/>
      <c r="CA26" s="1042"/>
      <c r="CB26" s="1042"/>
      <c r="CC26" s="1043"/>
      <c r="CD26" s="1046"/>
      <c r="CE26" s="1042"/>
      <c r="CF26" s="1042"/>
      <c r="CG26" s="1043"/>
      <c r="CH26" s="695" t="s">
        <v>739</v>
      </c>
      <c r="CI26" s="118" t="s">
        <v>739</v>
      </c>
      <c r="CJ26" s="985"/>
      <c r="CK26" s="978"/>
      <c r="CL26" s="978"/>
      <c r="CM26" s="968"/>
      <c r="CN26" s="985">
        <v>0</v>
      </c>
      <c r="CO26" s="978">
        <f t="shared" si="37"/>
        <v>0</v>
      </c>
      <c r="CP26" s="978">
        <f t="shared" si="38"/>
        <v>0</v>
      </c>
      <c r="CQ26" s="978">
        <f t="shared" si="39"/>
        <v>0</v>
      </c>
      <c r="CR26" s="967">
        <f t="shared" si="40"/>
        <v>0</v>
      </c>
      <c r="CS26" s="968">
        <f t="shared" si="41"/>
        <v>0</v>
      </c>
      <c r="CT26" s="2">
        <f t="shared" si="42"/>
        <v>0</v>
      </c>
    </row>
    <row r="27" spans="1:612" ht="24.75" customHeight="1" x14ac:dyDescent="0.25">
      <c r="B27" s="579" t="str">
        <f>B26</f>
        <v>C1</v>
      </c>
      <c r="C27" s="596" t="s">
        <v>87</v>
      </c>
      <c r="D27" s="628">
        <f>+D30+D28</f>
        <v>365673</v>
      </c>
      <c r="E27" s="33">
        <f>+E30+E28</f>
        <v>925289</v>
      </c>
      <c r="F27" s="56">
        <f>+F30+F28</f>
        <v>1106278</v>
      </c>
      <c r="G27" s="56">
        <f t="shared" ref="G27:G78" si="69">+D27+E27+F27</f>
        <v>2397240</v>
      </c>
      <c r="H27" s="56">
        <f>+H30+H28</f>
        <v>365673</v>
      </c>
      <c r="I27" s="56">
        <f>+I30+I28</f>
        <v>925289</v>
      </c>
      <c r="J27" s="56">
        <f>+J30+J28</f>
        <v>1106278</v>
      </c>
      <c r="K27" s="704">
        <f>+H27+I27+J27</f>
        <v>2397240</v>
      </c>
      <c r="L27" s="583"/>
      <c r="M27" s="34"/>
      <c r="N27" s="34"/>
      <c r="O27" s="35"/>
      <c r="P27" s="35"/>
      <c r="Q27" s="36"/>
      <c r="R27" s="36"/>
      <c r="S27" s="36"/>
      <c r="T27" s="36"/>
      <c r="U27" s="36"/>
      <c r="V27" s="36"/>
      <c r="W27" s="36"/>
      <c r="X27" s="36"/>
      <c r="Y27" s="36"/>
      <c r="Z27" s="36"/>
      <c r="AA27" s="36"/>
      <c r="AB27" s="36"/>
      <c r="AC27" s="36"/>
      <c r="AD27" s="36"/>
      <c r="AE27" s="36"/>
      <c r="AF27" s="36"/>
      <c r="AG27" s="406"/>
      <c r="AH27" s="331">
        <f>+AH28+AH30</f>
        <v>0</v>
      </c>
      <c r="AI27" s="37">
        <f>+AI28+AI30</f>
        <v>0</v>
      </c>
      <c r="AJ27" s="37">
        <f>+AJ28+AJ30</f>
        <v>0</v>
      </c>
      <c r="AK27" s="284">
        <f t="shared" ref="AK27:AK32" si="70">+AH27+AI27+AJ27</f>
        <v>0</v>
      </c>
      <c r="AL27" s="331">
        <f>+AL28+AL30</f>
        <v>0</v>
      </c>
      <c r="AM27" s="37">
        <f>+AM28+AM30</f>
        <v>0</v>
      </c>
      <c r="AN27" s="37">
        <f>+AN28+AN30</f>
        <v>0</v>
      </c>
      <c r="AO27" s="332">
        <f t="shared" si="8"/>
        <v>0</v>
      </c>
      <c r="AP27" s="491">
        <f>+AP28+AP30</f>
        <v>0</v>
      </c>
      <c r="AQ27" s="37">
        <f>+AQ28+AQ30</f>
        <v>0</v>
      </c>
      <c r="AR27" s="37">
        <f>+AR28+AR30</f>
        <v>0</v>
      </c>
      <c r="AS27" s="284">
        <f t="shared" si="9"/>
        <v>0</v>
      </c>
      <c r="AT27" s="331">
        <f>+AT28+AT30</f>
        <v>0</v>
      </c>
      <c r="AU27" s="37">
        <f>+AU28+AU30</f>
        <v>0</v>
      </c>
      <c r="AV27" s="37">
        <f>+AV28+AV30</f>
        <v>0</v>
      </c>
      <c r="AW27" s="332">
        <f t="shared" si="10"/>
        <v>0</v>
      </c>
      <c r="AX27" s="491">
        <f>+AX28+AX30</f>
        <v>0</v>
      </c>
      <c r="AY27" s="37">
        <f>+AY28+AY30</f>
        <v>0</v>
      </c>
      <c r="AZ27" s="37">
        <f>+AZ28+AZ30</f>
        <v>0</v>
      </c>
      <c r="BA27" s="284">
        <f t="shared" si="11"/>
        <v>0</v>
      </c>
      <c r="BB27" s="331">
        <f>+BB28+BB30</f>
        <v>0</v>
      </c>
      <c r="BC27" s="37">
        <f>+BC28+BC30</f>
        <v>0</v>
      </c>
      <c r="BD27" s="37">
        <f>+BD28+BD30</f>
        <v>0</v>
      </c>
      <c r="BE27" s="332">
        <f t="shared" si="12"/>
        <v>0</v>
      </c>
      <c r="BF27" s="491">
        <f>+BF28+BF30</f>
        <v>0</v>
      </c>
      <c r="BG27" s="37">
        <f>+BG28+BG30</f>
        <v>0</v>
      </c>
      <c r="BH27" s="37">
        <f>+BH28+BH30</f>
        <v>0</v>
      </c>
      <c r="BI27" s="284">
        <f t="shared" si="13"/>
        <v>0</v>
      </c>
      <c r="BJ27" s="331">
        <f>+BJ28+BJ30</f>
        <v>0</v>
      </c>
      <c r="BK27" s="37">
        <f>+BK28+BK30</f>
        <v>0</v>
      </c>
      <c r="BL27" s="37">
        <f>+BL28+BL30</f>
        <v>0</v>
      </c>
      <c r="BM27" s="332">
        <f t="shared" si="14"/>
        <v>0</v>
      </c>
      <c r="BN27" s="491">
        <f>+BN28+BN30</f>
        <v>73136.13559322033</v>
      </c>
      <c r="BO27" s="37">
        <f>+BO28+BO30</f>
        <v>185057.62711864407</v>
      </c>
      <c r="BP27" s="37">
        <f>+BP28+BP30</f>
        <v>221254.2372881356</v>
      </c>
      <c r="BQ27" s="284">
        <f t="shared" si="15"/>
        <v>479448</v>
      </c>
      <c r="BR27" s="331">
        <f>+BR28+BR30</f>
        <v>0</v>
      </c>
      <c r="BS27" s="37">
        <f>+BS28+BS30</f>
        <v>0</v>
      </c>
      <c r="BT27" s="37">
        <f>+BT28+BT30</f>
        <v>0</v>
      </c>
      <c r="BU27" s="332">
        <f t="shared" si="16"/>
        <v>0</v>
      </c>
      <c r="BV27" s="491">
        <f>+BV28+BV30</f>
        <v>0</v>
      </c>
      <c r="BW27" s="37">
        <f>+BW28+BW30</f>
        <v>0</v>
      </c>
      <c r="BX27" s="37">
        <f>+BX28+BX30</f>
        <v>0</v>
      </c>
      <c r="BY27" s="284">
        <f t="shared" si="17"/>
        <v>0</v>
      </c>
      <c r="BZ27" s="331">
        <f>+BZ28+BZ30</f>
        <v>146272.27118644066</v>
      </c>
      <c r="CA27" s="37">
        <f>+CA28+CA30</f>
        <v>370115.25423728814</v>
      </c>
      <c r="CB27" s="37">
        <f>+CB28+CB30</f>
        <v>442508.4745762712</v>
      </c>
      <c r="CC27" s="332">
        <f t="shared" si="18"/>
        <v>958896</v>
      </c>
      <c r="CD27" s="331">
        <f t="shared" ref="CD27:CG29" si="71">+AH27+AL27+AP27+AT27+AX27+BB27+BF27+BJ27+BN27+BR27+BV27+BZ27</f>
        <v>219408.40677966099</v>
      </c>
      <c r="CE27" s="37">
        <f t="shared" si="71"/>
        <v>555172.88135593222</v>
      </c>
      <c r="CF27" s="37">
        <f t="shared" si="71"/>
        <v>663762.71186440683</v>
      </c>
      <c r="CG27" s="332">
        <f t="shared" si="71"/>
        <v>1438344</v>
      </c>
      <c r="CH27" s="695"/>
      <c r="CI27" s="118"/>
      <c r="CJ27" s="747">
        <f>IF(H27=0,IF(CD27&gt;0,"Error",H27-CD27),H27-CD27)</f>
        <v>146264.59322033901</v>
      </c>
      <c r="CK27" s="748">
        <f t="shared" ref="CK27:CK28" si="72">IF(I27=0,IF(CE27&gt;0,"Error",I27-CE27),I27-CE27)</f>
        <v>370116.11864406778</v>
      </c>
      <c r="CL27" s="748">
        <f t="shared" ref="CL27:CL28" si="73">IF(J27=0,IF(CF27&gt;0,"Error",J27-CF27),J27-CF27)</f>
        <v>442515.28813559317</v>
      </c>
      <c r="CM27" s="749">
        <f t="shared" ref="CM27:CM28" si="74">IF(K27=0,IF(CG27&gt;0,"Error",K27-CG27),K27-CG27)</f>
        <v>958896</v>
      </c>
      <c r="CN27" s="747">
        <v>0</v>
      </c>
      <c r="CO27" s="748">
        <f>CO28+CO30</f>
        <v>99931.118644067785</v>
      </c>
      <c r="CP27" s="748">
        <f>CP28+CP30</f>
        <v>119477.2881355932</v>
      </c>
      <c r="CQ27" s="748">
        <f t="shared" si="39"/>
        <v>555172.88135593222</v>
      </c>
      <c r="CR27" s="862">
        <f t="shared" si="40"/>
        <v>663762.71186440683</v>
      </c>
      <c r="CS27" s="749">
        <f t="shared" si="41"/>
        <v>1438344</v>
      </c>
      <c r="CT27" s="893">
        <f t="shared" si="42"/>
        <v>0</v>
      </c>
    </row>
    <row r="28" spans="1:612" s="4" customFormat="1" ht="45" customHeight="1" x14ac:dyDescent="0.25">
      <c r="A28" s="7"/>
      <c r="B28" s="579" t="str">
        <f t="shared" si="19"/>
        <v>C1</v>
      </c>
      <c r="C28" s="597" t="s">
        <v>88</v>
      </c>
      <c r="D28" s="630">
        <v>199122</v>
      </c>
      <c r="E28" s="38">
        <v>0</v>
      </c>
      <c r="F28" s="38">
        <v>1106278</v>
      </c>
      <c r="G28" s="38">
        <v>1305400</v>
      </c>
      <c r="H28" s="38">
        <v>199122</v>
      </c>
      <c r="I28" s="38"/>
      <c r="J28" s="38">
        <v>1106278</v>
      </c>
      <c r="K28" s="631">
        <f>H28+J28</f>
        <v>1305400</v>
      </c>
      <c r="L28" s="584"/>
      <c r="M28" s="38"/>
      <c r="N28" s="38"/>
      <c r="O28" s="39"/>
      <c r="P28" s="39"/>
      <c r="Q28" s="40"/>
      <c r="R28" s="40"/>
      <c r="S28" s="40"/>
      <c r="T28" s="47" t="s">
        <v>27</v>
      </c>
      <c r="U28" s="40"/>
      <c r="V28" s="40"/>
      <c r="W28" s="40"/>
      <c r="X28" s="40"/>
      <c r="Y28" s="40"/>
      <c r="Z28" s="40"/>
      <c r="AA28" s="40"/>
      <c r="AB28" s="40"/>
      <c r="AC28" s="40"/>
      <c r="AD28" s="40"/>
      <c r="AE28" s="40"/>
      <c r="AF28" s="40"/>
      <c r="AG28" s="407"/>
      <c r="AH28" s="333">
        <f>+AH29</f>
        <v>0</v>
      </c>
      <c r="AI28" s="22">
        <f t="shared" ref="AI28:AJ28" si="75">+AI29</f>
        <v>0</v>
      </c>
      <c r="AJ28" s="22">
        <f t="shared" si="75"/>
        <v>0</v>
      </c>
      <c r="AK28" s="281">
        <f t="shared" si="70"/>
        <v>0</v>
      </c>
      <c r="AL28" s="333">
        <f>+AL29</f>
        <v>0</v>
      </c>
      <c r="AM28" s="22">
        <f t="shared" ref="AM28" si="76">+AM29</f>
        <v>0</v>
      </c>
      <c r="AN28" s="22">
        <f t="shared" ref="AN28" si="77">+AN29</f>
        <v>0</v>
      </c>
      <c r="AO28" s="334">
        <f t="shared" si="8"/>
        <v>0</v>
      </c>
      <c r="AP28" s="492">
        <f>+AP29</f>
        <v>0</v>
      </c>
      <c r="AQ28" s="22">
        <f t="shared" ref="AQ28" si="78">+AQ29</f>
        <v>0</v>
      </c>
      <c r="AR28" s="22">
        <f t="shared" ref="AR28" si="79">+AR29</f>
        <v>0</v>
      </c>
      <c r="AS28" s="281">
        <f t="shared" si="9"/>
        <v>0</v>
      </c>
      <c r="AT28" s="333">
        <f>+AT29</f>
        <v>0</v>
      </c>
      <c r="AU28" s="22">
        <f t="shared" ref="AU28" si="80">+AU29</f>
        <v>0</v>
      </c>
      <c r="AV28" s="22">
        <f t="shared" ref="AV28" si="81">+AV29</f>
        <v>0</v>
      </c>
      <c r="AW28" s="334">
        <f t="shared" si="10"/>
        <v>0</v>
      </c>
      <c r="AX28" s="492">
        <f>+AX29</f>
        <v>0</v>
      </c>
      <c r="AY28" s="22">
        <f t="shared" ref="AY28" si="82">+AY29</f>
        <v>0</v>
      </c>
      <c r="AZ28" s="22">
        <f t="shared" ref="AZ28" si="83">+AZ29</f>
        <v>0</v>
      </c>
      <c r="BA28" s="281">
        <f t="shared" si="11"/>
        <v>0</v>
      </c>
      <c r="BB28" s="333">
        <f>+BB29</f>
        <v>0</v>
      </c>
      <c r="BC28" s="22">
        <f t="shared" ref="BC28" si="84">+BC29</f>
        <v>0</v>
      </c>
      <c r="BD28" s="22">
        <f t="shared" ref="BD28" si="85">+BD29</f>
        <v>0</v>
      </c>
      <c r="BE28" s="334">
        <f t="shared" si="12"/>
        <v>0</v>
      </c>
      <c r="BF28" s="492">
        <f>+BF29</f>
        <v>0</v>
      </c>
      <c r="BG28" s="22">
        <f t="shared" ref="BG28" si="86">+BG29</f>
        <v>0</v>
      </c>
      <c r="BH28" s="22">
        <f t="shared" ref="BH28" si="87">+BH29</f>
        <v>0</v>
      </c>
      <c r="BI28" s="281">
        <f t="shared" si="13"/>
        <v>0</v>
      </c>
      <c r="BJ28" s="333">
        <f>+BJ29</f>
        <v>0</v>
      </c>
      <c r="BK28" s="22">
        <f t="shared" ref="BK28" si="88">+BK29</f>
        <v>0</v>
      </c>
      <c r="BL28" s="22">
        <f t="shared" ref="BL28" si="89">+BL29</f>
        <v>0</v>
      </c>
      <c r="BM28" s="334">
        <f t="shared" si="14"/>
        <v>0</v>
      </c>
      <c r="BN28" s="492">
        <f>+BN29</f>
        <v>39825.762711864401</v>
      </c>
      <c r="BO28" s="22">
        <f t="shared" ref="BO28" si="90">+BO29</f>
        <v>0</v>
      </c>
      <c r="BP28" s="22">
        <f t="shared" ref="BP28" si="91">+BP29</f>
        <v>221254.2372881356</v>
      </c>
      <c r="BQ28" s="334">
        <f t="shared" si="15"/>
        <v>261080</v>
      </c>
      <c r="BR28" s="333">
        <f>+BR29</f>
        <v>0</v>
      </c>
      <c r="BS28" s="22">
        <f t="shared" ref="BS28" si="92">+BS29</f>
        <v>0</v>
      </c>
      <c r="BT28" s="22">
        <f t="shared" ref="BT28" si="93">+BT29</f>
        <v>0</v>
      </c>
      <c r="BU28" s="334">
        <f t="shared" si="16"/>
        <v>0</v>
      </c>
      <c r="BV28" s="492">
        <f>+BV29</f>
        <v>0</v>
      </c>
      <c r="BW28" s="22">
        <f t="shared" ref="BW28" si="94">+BW29</f>
        <v>0</v>
      </c>
      <c r="BX28" s="22">
        <f t="shared" ref="BX28" si="95">+BX29</f>
        <v>0</v>
      </c>
      <c r="BY28" s="281">
        <f t="shared" si="17"/>
        <v>0</v>
      </c>
      <c r="BZ28" s="333">
        <f>+BZ29</f>
        <v>79651.525423728803</v>
      </c>
      <c r="CA28" s="22">
        <f t="shared" ref="CA28" si="96">+CA29</f>
        <v>0</v>
      </c>
      <c r="CB28" s="22">
        <f t="shared" ref="CB28" si="97">+CB29</f>
        <v>442508.4745762712</v>
      </c>
      <c r="CC28" s="334">
        <f t="shared" si="18"/>
        <v>522160</v>
      </c>
      <c r="CD28" s="333">
        <f t="shared" si="71"/>
        <v>119477.2881355932</v>
      </c>
      <c r="CE28" s="22">
        <f t="shared" si="71"/>
        <v>0</v>
      </c>
      <c r="CF28" s="22">
        <f t="shared" si="71"/>
        <v>663762.71186440683</v>
      </c>
      <c r="CG28" s="334">
        <f t="shared" si="71"/>
        <v>783240</v>
      </c>
      <c r="CH28" s="695" t="s">
        <v>739</v>
      </c>
      <c r="CI28" s="118" t="s">
        <v>766</v>
      </c>
      <c r="CJ28" s="750">
        <f>IF(H28=0,IF(CD28&gt;0,"Error",H28-CD28),H28-CD28)</f>
        <v>79644.711864406796</v>
      </c>
      <c r="CK28" s="751">
        <f t="shared" si="72"/>
        <v>0</v>
      </c>
      <c r="CL28" s="751">
        <f t="shared" si="73"/>
        <v>442515.28813559317</v>
      </c>
      <c r="CM28" s="752">
        <f t="shared" si="74"/>
        <v>522160</v>
      </c>
      <c r="CN28" s="750">
        <v>0</v>
      </c>
      <c r="CO28" s="751">
        <f t="shared" si="37"/>
        <v>0</v>
      </c>
      <c r="CP28" s="751">
        <f t="shared" si="38"/>
        <v>119477.2881355932</v>
      </c>
      <c r="CQ28" s="751">
        <f t="shared" si="39"/>
        <v>0</v>
      </c>
      <c r="CR28" s="863">
        <f t="shared" si="40"/>
        <v>663762.71186440683</v>
      </c>
      <c r="CS28" s="752">
        <f t="shared" si="41"/>
        <v>783240</v>
      </c>
      <c r="CT28" s="2">
        <f t="shared" si="42"/>
        <v>0</v>
      </c>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row>
    <row r="29" spans="1:612" ht="65.25" customHeight="1" x14ac:dyDescent="0.25">
      <c r="B29" s="579" t="str">
        <f>B28</f>
        <v>C1</v>
      </c>
      <c r="C29" s="598" t="s">
        <v>664</v>
      </c>
      <c r="D29" s="480"/>
      <c r="E29" s="272"/>
      <c r="F29" s="272"/>
      <c r="G29" s="272"/>
      <c r="H29" s="272"/>
      <c r="I29" s="272"/>
      <c r="J29" s="272"/>
      <c r="K29" s="457"/>
      <c r="L29" s="519"/>
      <c r="M29" s="48">
        <v>1305400</v>
      </c>
      <c r="N29" s="48" t="s">
        <v>56</v>
      </c>
      <c r="O29" s="30">
        <f t="shared" ref="O29" si="98">+Y29</f>
        <v>44680</v>
      </c>
      <c r="P29" s="30">
        <f t="shared" ref="P29" si="99">+AF29</f>
        <v>44962</v>
      </c>
      <c r="Q29" s="42" t="s">
        <v>89</v>
      </c>
      <c r="R29" s="42">
        <v>2</v>
      </c>
      <c r="S29" s="42" t="s">
        <v>90</v>
      </c>
      <c r="T29" s="49" t="s">
        <v>27</v>
      </c>
      <c r="U29" s="42" t="s">
        <v>59</v>
      </c>
      <c r="V29" s="42" t="s">
        <v>91</v>
      </c>
      <c r="W29" s="42"/>
      <c r="X29" s="42"/>
      <c r="Y29" s="46">
        <v>44680</v>
      </c>
      <c r="Z29" s="46">
        <f>+Y29+14</f>
        <v>44694</v>
      </c>
      <c r="AA29" s="46">
        <f>+Z29+7+5+2</f>
        <v>44708</v>
      </c>
      <c r="AB29" s="46">
        <f>+AA29+30+7</f>
        <v>44745</v>
      </c>
      <c r="AC29" s="46">
        <f>+AB29+3+3+14</f>
        <v>44765</v>
      </c>
      <c r="AD29" s="46">
        <f>+AC29+3</f>
        <v>44768</v>
      </c>
      <c r="AE29" s="46">
        <f>+AD29+7+7</f>
        <v>44782</v>
      </c>
      <c r="AF29" s="43">
        <f>+AE29+180</f>
        <v>44962</v>
      </c>
      <c r="AG29" s="310"/>
      <c r="AH29" s="335"/>
      <c r="AI29" s="44"/>
      <c r="AJ29" s="44"/>
      <c r="AK29" s="285">
        <f t="shared" si="70"/>
        <v>0</v>
      </c>
      <c r="AL29" s="335"/>
      <c r="AM29" s="44"/>
      <c r="AN29" s="44"/>
      <c r="AO29" s="336">
        <f t="shared" si="8"/>
        <v>0</v>
      </c>
      <c r="AP29" s="493"/>
      <c r="AQ29" s="44"/>
      <c r="AR29" s="44"/>
      <c r="AS29" s="285">
        <f t="shared" si="9"/>
        <v>0</v>
      </c>
      <c r="AT29" s="335"/>
      <c r="AU29" s="44"/>
      <c r="AV29" s="44"/>
      <c r="AW29" s="336">
        <f t="shared" si="10"/>
        <v>0</v>
      </c>
      <c r="AX29" s="493"/>
      <c r="AY29" s="44"/>
      <c r="AZ29" s="44"/>
      <c r="BA29" s="285">
        <f t="shared" si="11"/>
        <v>0</v>
      </c>
      <c r="BB29" s="335"/>
      <c r="BC29" s="44"/>
      <c r="BD29" s="44"/>
      <c r="BE29" s="336">
        <f t="shared" si="12"/>
        <v>0</v>
      </c>
      <c r="BF29" s="493"/>
      <c r="BG29" s="44"/>
      <c r="BH29" s="44"/>
      <c r="BI29" s="285">
        <f t="shared" si="13"/>
        <v>0</v>
      </c>
      <c r="BJ29" s="335"/>
      <c r="BK29" s="44"/>
      <c r="BL29" s="44"/>
      <c r="BM29" s="336">
        <f t="shared" si="14"/>
        <v>0</v>
      </c>
      <c r="BN29" s="493">
        <v>39825.762711864401</v>
      </c>
      <c r="BO29" s="44"/>
      <c r="BP29" s="44">
        <v>221254.2372881356</v>
      </c>
      <c r="BQ29" s="285">
        <f t="shared" si="15"/>
        <v>261080</v>
      </c>
      <c r="BR29" s="335"/>
      <c r="BS29" s="44"/>
      <c r="BT29" s="44"/>
      <c r="BU29" s="336">
        <f t="shared" si="16"/>
        <v>0</v>
      </c>
      <c r="BV29" s="493"/>
      <c r="BW29" s="44"/>
      <c r="BX29" s="44"/>
      <c r="BY29" s="285">
        <f t="shared" si="17"/>
        <v>0</v>
      </c>
      <c r="BZ29" s="335">
        <v>79651.525423728803</v>
      </c>
      <c r="CA29" s="44"/>
      <c r="CB29" s="44">
        <v>442508.4745762712</v>
      </c>
      <c r="CC29" s="336">
        <f t="shared" si="18"/>
        <v>522160</v>
      </c>
      <c r="CD29" s="335">
        <f t="shared" si="71"/>
        <v>119477.2881355932</v>
      </c>
      <c r="CE29" s="44">
        <f t="shared" si="71"/>
        <v>0</v>
      </c>
      <c r="CF29" s="44">
        <f t="shared" si="71"/>
        <v>663762.71186440683</v>
      </c>
      <c r="CG29" s="336">
        <f t="shared" si="71"/>
        <v>783240</v>
      </c>
      <c r="CH29" s="695" t="s">
        <v>739</v>
      </c>
      <c r="CI29" s="118" t="s">
        <v>766</v>
      </c>
      <c r="CJ29" s="753"/>
      <c r="CK29" s="754"/>
      <c r="CL29" s="754"/>
      <c r="CM29" s="755"/>
      <c r="CN29" s="753">
        <v>0</v>
      </c>
      <c r="CO29" s="754">
        <f t="shared" si="37"/>
        <v>0</v>
      </c>
      <c r="CP29" s="754">
        <f t="shared" si="38"/>
        <v>119477.2881355932</v>
      </c>
      <c r="CQ29" s="754">
        <f t="shared" si="39"/>
        <v>0</v>
      </c>
      <c r="CR29" s="864">
        <f t="shared" si="40"/>
        <v>663762.71186440683</v>
      </c>
      <c r="CS29" s="755">
        <f t="shared" si="41"/>
        <v>783240</v>
      </c>
      <c r="CT29" s="2">
        <f t="shared" si="42"/>
        <v>0</v>
      </c>
    </row>
    <row r="30" spans="1:612" s="4" customFormat="1" ht="51.75" customHeight="1" x14ac:dyDescent="0.25">
      <c r="A30" s="7"/>
      <c r="B30" s="579" t="str">
        <f>B29</f>
        <v>C1</v>
      </c>
      <c r="C30" s="597" t="s">
        <v>94</v>
      </c>
      <c r="D30" s="630">
        <v>166551</v>
      </c>
      <c r="E30" s="38">
        <v>925289</v>
      </c>
      <c r="F30" s="38">
        <v>0</v>
      </c>
      <c r="G30" s="38">
        <v>1091840</v>
      </c>
      <c r="H30" s="38">
        <v>166551</v>
      </c>
      <c r="I30" s="38">
        <v>925289</v>
      </c>
      <c r="J30" s="38"/>
      <c r="K30" s="631">
        <f>H30+I30</f>
        <v>1091840</v>
      </c>
      <c r="L30" s="584"/>
      <c r="M30" s="38"/>
      <c r="N30" s="38"/>
      <c r="O30" s="39"/>
      <c r="P30" s="39"/>
      <c r="Q30" s="40"/>
      <c r="R30" s="40"/>
      <c r="S30" s="40"/>
      <c r="T30" s="40" t="s">
        <v>28</v>
      </c>
      <c r="U30" s="40"/>
      <c r="V30" s="40"/>
      <c r="W30" s="40"/>
      <c r="X30" s="40"/>
      <c r="Y30" s="40"/>
      <c r="Z30" s="40"/>
      <c r="AA30" s="40"/>
      <c r="AB30" s="40"/>
      <c r="AC30" s="40"/>
      <c r="AD30" s="40"/>
      <c r="AE30" s="40"/>
      <c r="AF30" s="40"/>
      <c r="AG30" s="407"/>
      <c r="AH30" s="333">
        <f>+AH31</f>
        <v>0</v>
      </c>
      <c r="AI30" s="22">
        <f t="shared" ref="AI30:CB30" si="100">+AI31</f>
        <v>0</v>
      </c>
      <c r="AJ30" s="22">
        <f t="shared" si="100"/>
        <v>0</v>
      </c>
      <c r="AK30" s="281">
        <f t="shared" si="70"/>
        <v>0</v>
      </c>
      <c r="AL30" s="333">
        <f t="shared" si="100"/>
        <v>0</v>
      </c>
      <c r="AM30" s="22">
        <f t="shared" si="100"/>
        <v>0</v>
      </c>
      <c r="AN30" s="22">
        <f t="shared" si="100"/>
        <v>0</v>
      </c>
      <c r="AO30" s="334">
        <f t="shared" si="8"/>
        <v>0</v>
      </c>
      <c r="AP30" s="492">
        <f t="shared" si="100"/>
        <v>0</v>
      </c>
      <c r="AQ30" s="22">
        <f t="shared" si="100"/>
        <v>0</v>
      </c>
      <c r="AR30" s="22">
        <f t="shared" si="100"/>
        <v>0</v>
      </c>
      <c r="AS30" s="281">
        <f t="shared" si="9"/>
        <v>0</v>
      </c>
      <c r="AT30" s="333">
        <f t="shared" si="100"/>
        <v>0</v>
      </c>
      <c r="AU30" s="22">
        <f t="shared" si="100"/>
        <v>0</v>
      </c>
      <c r="AV30" s="22">
        <f t="shared" si="100"/>
        <v>0</v>
      </c>
      <c r="AW30" s="334">
        <f t="shared" si="10"/>
        <v>0</v>
      </c>
      <c r="AX30" s="492">
        <f t="shared" si="100"/>
        <v>0</v>
      </c>
      <c r="AY30" s="22">
        <f t="shared" si="100"/>
        <v>0</v>
      </c>
      <c r="AZ30" s="22">
        <f t="shared" si="100"/>
        <v>0</v>
      </c>
      <c r="BA30" s="281">
        <f t="shared" si="11"/>
        <v>0</v>
      </c>
      <c r="BB30" s="333">
        <f t="shared" si="100"/>
        <v>0</v>
      </c>
      <c r="BC30" s="22">
        <f t="shared" si="100"/>
        <v>0</v>
      </c>
      <c r="BD30" s="22">
        <f t="shared" si="100"/>
        <v>0</v>
      </c>
      <c r="BE30" s="334">
        <f t="shared" si="12"/>
        <v>0</v>
      </c>
      <c r="BF30" s="492">
        <f t="shared" si="100"/>
        <v>0</v>
      </c>
      <c r="BG30" s="22">
        <f t="shared" si="100"/>
        <v>0</v>
      </c>
      <c r="BH30" s="22">
        <f t="shared" si="100"/>
        <v>0</v>
      </c>
      <c r="BI30" s="281">
        <f t="shared" si="13"/>
        <v>0</v>
      </c>
      <c r="BJ30" s="333">
        <f t="shared" si="100"/>
        <v>0</v>
      </c>
      <c r="BK30" s="22">
        <f t="shared" si="100"/>
        <v>0</v>
      </c>
      <c r="BL30" s="22">
        <f t="shared" si="100"/>
        <v>0</v>
      </c>
      <c r="BM30" s="334">
        <f t="shared" si="14"/>
        <v>0</v>
      </c>
      <c r="BN30" s="492">
        <f t="shared" si="100"/>
        <v>33310.372881355928</v>
      </c>
      <c r="BO30" s="22">
        <f t="shared" si="100"/>
        <v>185057.62711864407</v>
      </c>
      <c r="BP30" s="22">
        <f t="shared" si="100"/>
        <v>0</v>
      </c>
      <c r="BQ30" s="281">
        <f t="shared" si="15"/>
        <v>218368</v>
      </c>
      <c r="BR30" s="333">
        <f t="shared" si="100"/>
        <v>0</v>
      </c>
      <c r="BS30" s="22">
        <f t="shared" si="100"/>
        <v>0</v>
      </c>
      <c r="BT30" s="22">
        <f t="shared" si="100"/>
        <v>0</v>
      </c>
      <c r="BU30" s="334">
        <f t="shared" si="16"/>
        <v>0</v>
      </c>
      <c r="BV30" s="492">
        <f t="shared" si="100"/>
        <v>0</v>
      </c>
      <c r="BW30" s="22">
        <f t="shared" si="100"/>
        <v>0</v>
      </c>
      <c r="BX30" s="22">
        <f t="shared" si="100"/>
        <v>0</v>
      </c>
      <c r="BY30" s="281">
        <f t="shared" si="17"/>
        <v>0</v>
      </c>
      <c r="BZ30" s="333">
        <f t="shared" si="100"/>
        <v>66620.745762711857</v>
      </c>
      <c r="CA30" s="22">
        <f t="shared" si="100"/>
        <v>370115.25423728814</v>
      </c>
      <c r="CB30" s="22">
        <f t="shared" si="100"/>
        <v>0</v>
      </c>
      <c r="CC30" s="334">
        <f t="shared" si="18"/>
        <v>436736</v>
      </c>
      <c r="CD30" s="333">
        <f t="shared" ref="CD30:CF31" si="101">+AH30+AL30+AP30+AT30+AX30+BB30+BF30+BJ30+BN30+BR30+BV30+BZ30</f>
        <v>99931.118644067785</v>
      </c>
      <c r="CE30" s="22">
        <f t="shared" si="101"/>
        <v>555172.88135593222</v>
      </c>
      <c r="CF30" s="22">
        <f t="shared" si="101"/>
        <v>0</v>
      </c>
      <c r="CG30" s="334">
        <f>+AK30+AO30+AS30+AW30+BA30+BE30+BI30+BM30+BQ30+BU30+BY30+CC30</f>
        <v>655104</v>
      </c>
      <c r="CH30" s="695" t="s">
        <v>739</v>
      </c>
      <c r="CI30" s="118" t="s">
        <v>766</v>
      </c>
      <c r="CJ30" s="750">
        <f>IF(H30=0,IF(CD30&gt;0,"Error",H30-CD30),H30-CD30)</f>
        <v>66619.881355932215</v>
      </c>
      <c r="CK30" s="751">
        <f t="shared" ref="CK30" si="102">IF(I30=0,IF(CE30&gt;0,"Error",I30-CE30),I30-CE30)</f>
        <v>370116.11864406778</v>
      </c>
      <c r="CL30" s="751">
        <f t="shared" ref="CL30" si="103">IF(J30=0,IF(CF30&gt;0,"Error",J30-CF30),J30-CF30)</f>
        <v>0</v>
      </c>
      <c r="CM30" s="752">
        <f t="shared" ref="CM30" si="104">IF(K30=0,IF(CG30&gt;0,"Error",K30-CG30),K30-CG30)</f>
        <v>436736</v>
      </c>
      <c r="CN30" s="750">
        <v>0</v>
      </c>
      <c r="CO30" s="751">
        <f t="shared" si="37"/>
        <v>99931.118644067785</v>
      </c>
      <c r="CP30" s="751">
        <f t="shared" si="38"/>
        <v>0</v>
      </c>
      <c r="CQ30" s="751">
        <f t="shared" si="39"/>
        <v>555172.88135593222</v>
      </c>
      <c r="CR30" s="863">
        <f t="shared" si="40"/>
        <v>0</v>
      </c>
      <c r="CS30" s="752">
        <f t="shared" si="41"/>
        <v>655104</v>
      </c>
      <c r="CT30" s="2">
        <f t="shared" si="42"/>
        <v>0</v>
      </c>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row>
    <row r="31" spans="1:612" ht="53.25" customHeight="1" x14ac:dyDescent="0.25">
      <c r="B31" s="579" t="str">
        <f>B30</f>
        <v>C1</v>
      </c>
      <c r="C31" s="598" t="s">
        <v>665</v>
      </c>
      <c r="D31" s="480"/>
      <c r="E31" s="272"/>
      <c r="F31" s="272"/>
      <c r="G31" s="272"/>
      <c r="H31" s="272"/>
      <c r="I31" s="272"/>
      <c r="J31" s="272"/>
      <c r="K31" s="457"/>
      <c r="L31" s="519"/>
      <c r="M31" s="48">
        <v>1091840</v>
      </c>
      <c r="N31" s="48" t="s">
        <v>56</v>
      </c>
      <c r="O31" s="30">
        <f t="shared" ref="O31" si="105">+Y31</f>
        <v>44684</v>
      </c>
      <c r="P31" s="30">
        <f t="shared" ref="P31" si="106">+AF31</f>
        <v>44966</v>
      </c>
      <c r="Q31" s="42" t="s">
        <v>72</v>
      </c>
      <c r="R31" s="42">
        <v>3</v>
      </c>
      <c r="S31" s="42" t="s">
        <v>93</v>
      </c>
      <c r="T31" s="31" t="s">
        <v>28</v>
      </c>
      <c r="U31" s="42" t="s">
        <v>59</v>
      </c>
      <c r="V31" s="42" t="s">
        <v>91</v>
      </c>
      <c r="W31" s="42"/>
      <c r="X31" s="42"/>
      <c r="Y31" s="46">
        <v>44684</v>
      </c>
      <c r="Z31" s="46">
        <f>+Y31+14</f>
        <v>44698</v>
      </c>
      <c r="AA31" s="46">
        <f>+Z31+7+5+2</f>
        <v>44712</v>
      </c>
      <c r="AB31" s="46">
        <f>+AA31+30+7</f>
        <v>44749</v>
      </c>
      <c r="AC31" s="46">
        <f>+AB31+3+3+14</f>
        <v>44769</v>
      </c>
      <c r="AD31" s="46">
        <f>+AC31+3</f>
        <v>44772</v>
      </c>
      <c r="AE31" s="46">
        <f>+AD31+7+7</f>
        <v>44786</v>
      </c>
      <c r="AF31" s="43">
        <f>+AE31+180</f>
        <v>44966</v>
      </c>
      <c r="AG31" s="310"/>
      <c r="AH31" s="335"/>
      <c r="AI31" s="44"/>
      <c r="AJ31" s="44"/>
      <c r="AK31" s="285">
        <f t="shared" si="70"/>
        <v>0</v>
      </c>
      <c r="AL31" s="335"/>
      <c r="AM31" s="44"/>
      <c r="AN31" s="44"/>
      <c r="AO31" s="336">
        <f t="shared" si="8"/>
        <v>0</v>
      </c>
      <c r="AP31" s="493"/>
      <c r="AQ31" s="44"/>
      <c r="AR31" s="44"/>
      <c r="AS31" s="285">
        <f t="shared" si="9"/>
        <v>0</v>
      </c>
      <c r="AT31" s="335"/>
      <c r="AU31" s="44"/>
      <c r="AV31" s="44"/>
      <c r="AW31" s="336">
        <f t="shared" si="10"/>
        <v>0</v>
      </c>
      <c r="AX31" s="493"/>
      <c r="AY31" s="44"/>
      <c r="AZ31" s="44"/>
      <c r="BA31" s="285">
        <f t="shared" si="11"/>
        <v>0</v>
      </c>
      <c r="BB31" s="335"/>
      <c r="BC31" s="44"/>
      <c r="BD31" s="44"/>
      <c r="BE31" s="336">
        <f t="shared" si="12"/>
        <v>0</v>
      </c>
      <c r="BF31" s="493"/>
      <c r="BG31" s="44"/>
      <c r="BH31" s="44"/>
      <c r="BI31" s="285">
        <f t="shared" si="13"/>
        <v>0</v>
      </c>
      <c r="BJ31" s="335"/>
      <c r="BK31" s="44"/>
      <c r="BL31" s="44"/>
      <c r="BM31" s="336">
        <f t="shared" si="14"/>
        <v>0</v>
      </c>
      <c r="BN31" s="493">
        <v>33310.372881355928</v>
      </c>
      <c r="BO31" s="44">
        <v>185057.62711864407</v>
      </c>
      <c r="BP31" s="44"/>
      <c r="BQ31" s="285">
        <f t="shared" si="15"/>
        <v>218368</v>
      </c>
      <c r="BR31" s="335"/>
      <c r="BS31" s="44"/>
      <c r="BT31" s="44"/>
      <c r="BU31" s="336">
        <f t="shared" si="16"/>
        <v>0</v>
      </c>
      <c r="BV31" s="493"/>
      <c r="BW31" s="44"/>
      <c r="BX31" s="44"/>
      <c r="BY31" s="285">
        <f t="shared" si="17"/>
        <v>0</v>
      </c>
      <c r="BZ31" s="335">
        <v>66620.745762711857</v>
      </c>
      <c r="CA31" s="44">
        <v>370115.25423728814</v>
      </c>
      <c r="CB31" s="44"/>
      <c r="CC31" s="336">
        <f t="shared" si="18"/>
        <v>436736</v>
      </c>
      <c r="CD31" s="335">
        <f t="shared" si="101"/>
        <v>99931.118644067785</v>
      </c>
      <c r="CE31" s="44">
        <f t="shared" si="101"/>
        <v>555172.88135593222</v>
      </c>
      <c r="CF31" s="44">
        <f t="shared" si="101"/>
        <v>0</v>
      </c>
      <c r="CG31" s="336">
        <f>+AK31+AO31+AS31+AW31+BA31+BE31+BI31+BM31+BQ31+BU31+BY31+CC31</f>
        <v>655104</v>
      </c>
      <c r="CH31" s="695" t="s">
        <v>739</v>
      </c>
      <c r="CI31" s="118" t="s">
        <v>766</v>
      </c>
      <c r="CJ31" s="753"/>
      <c r="CK31" s="754"/>
      <c r="CL31" s="754"/>
      <c r="CM31" s="755"/>
      <c r="CN31" s="753">
        <v>0</v>
      </c>
      <c r="CO31" s="754">
        <f t="shared" si="37"/>
        <v>99931.118644067785</v>
      </c>
      <c r="CP31" s="754">
        <f t="shared" si="38"/>
        <v>0</v>
      </c>
      <c r="CQ31" s="754">
        <f t="shared" si="39"/>
        <v>555172.88135593222</v>
      </c>
      <c r="CR31" s="864">
        <f t="shared" si="40"/>
        <v>0</v>
      </c>
      <c r="CS31" s="755">
        <f t="shared" si="41"/>
        <v>655104</v>
      </c>
      <c r="CT31" s="2">
        <f t="shared" si="42"/>
        <v>0</v>
      </c>
    </row>
    <row r="32" spans="1:612" ht="24.75" customHeight="1" x14ac:dyDescent="0.25">
      <c r="B32" s="579" t="str">
        <f t="shared" si="19"/>
        <v>C1</v>
      </c>
      <c r="C32" s="596" t="s">
        <v>95</v>
      </c>
      <c r="D32" s="628">
        <f>+D33+D35+D37+D39+D41+D43</f>
        <v>2255263</v>
      </c>
      <c r="E32" s="33">
        <f>+E33+E35+E37+E39+E41+E43</f>
        <v>5944238.3220338989</v>
      </c>
      <c r="F32" s="33">
        <f>+F33+F35+F37+F39+F41+F43</f>
        <v>6585018</v>
      </c>
      <c r="G32" s="33">
        <f t="shared" si="69"/>
        <v>14784519.322033899</v>
      </c>
      <c r="H32" s="56">
        <f>+H33+H35+H37+H39+H41+H43</f>
        <v>2255263</v>
      </c>
      <c r="I32" s="56">
        <f>+I33+I35+I37+I39+I41+I43</f>
        <v>5944238.3220338989</v>
      </c>
      <c r="J32" s="56">
        <f>+J33+J35+J37+J39+J41+J43</f>
        <v>6585018</v>
      </c>
      <c r="K32" s="704">
        <f>+H32+I32+J32</f>
        <v>14784519.322033899</v>
      </c>
      <c r="L32" s="583"/>
      <c r="M32" s="34"/>
      <c r="N32" s="34"/>
      <c r="O32" s="35"/>
      <c r="P32" s="35"/>
      <c r="Q32" s="36"/>
      <c r="R32" s="36"/>
      <c r="S32" s="36"/>
      <c r="T32" s="36"/>
      <c r="U32" s="36"/>
      <c r="V32" s="36"/>
      <c r="W32" s="36"/>
      <c r="X32" s="36"/>
      <c r="Y32" s="36"/>
      <c r="Z32" s="36"/>
      <c r="AA32" s="36"/>
      <c r="AB32" s="36"/>
      <c r="AC32" s="36"/>
      <c r="AD32" s="36"/>
      <c r="AE32" s="36"/>
      <c r="AF32" s="36"/>
      <c r="AG32" s="406"/>
      <c r="AH32" s="331">
        <f>+AH33+AH35+AH37+AH39+AH43</f>
        <v>0</v>
      </c>
      <c r="AI32" s="37">
        <f>+AI33+AI35+AI37+AI39+AI43</f>
        <v>0</v>
      </c>
      <c r="AJ32" s="37">
        <f>+AJ33+AJ35+AJ37+AJ39+AJ43</f>
        <v>0</v>
      </c>
      <c r="AK32" s="284">
        <f t="shared" si="70"/>
        <v>0</v>
      </c>
      <c r="AL32" s="331">
        <f>+AL33+AL35+AL37+AL39+AL43</f>
        <v>0</v>
      </c>
      <c r="AM32" s="37">
        <f>+AM33+AM35+AM37+AM39+AM43</f>
        <v>0</v>
      </c>
      <c r="AN32" s="37">
        <f>+AN33+AN35+AN37+AN39+AN43</f>
        <v>0</v>
      </c>
      <c r="AO32" s="332">
        <f t="shared" si="8"/>
        <v>0</v>
      </c>
      <c r="AP32" s="491">
        <f>+AP33+AP35+AP37+AP39+AP43</f>
        <v>0</v>
      </c>
      <c r="AQ32" s="37">
        <f>+AQ33+AQ35+AQ37+AQ39+AQ43</f>
        <v>0</v>
      </c>
      <c r="AR32" s="37">
        <f>+AR33+AR35+AR37+AR39+AR43</f>
        <v>0</v>
      </c>
      <c r="AS32" s="284">
        <f t="shared" si="9"/>
        <v>0</v>
      </c>
      <c r="AT32" s="331">
        <f t="shared" ref="AT32:CG32" si="107">+AT33+AT35+AT37+AT39+AT41+AT43</f>
        <v>0</v>
      </c>
      <c r="AU32" s="37">
        <f t="shared" si="107"/>
        <v>0</v>
      </c>
      <c r="AV32" s="37">
        <f t="shared" si="107"/>
        <v>0</v>
      </c>
      <c r="AW32" s="332">
        <f t="shared" si="107"/>
        <v>0</v>
      </c>
      <c r="AX32" s="491">
        <f t="shared" si="107"/>
        <v>0</v>
      </c>
      <c r="AY32" s="37">
        <f t="shared" si="107"/>
        <v>0</v>
      </c>
      <c r="AZ32" s="37">
        <f t="shared" si="107"/>
        <v>0</v>
      </c>
      <c r="BA32" s="284">
        <f t="shared" si="107"/>
        <v>0</v>
      </c>
      <c r="BB32" s="331">
        <f t="shared" si="107"/>
        <v>0</v>
      </c>
      <c r="BC32" s="37">
        <f t="shared" si="107"/>
        <v>0</v>
      </c>
      <c r="BD32" s="37">
        <f t="shared" si="107"/>
        <v>0</v>
      </c>
      <c r="BE32" s="332">
        <f t="shared" si="107"/>
        <v>0</v>
      </c>
      <c r="BF32" s="491">
        <f t="shared" si="107"/>
        <v>73220.338983050839</v>
      </c>
      <c r="BG32" s="37">
        <f t="shared" si="107"/>
        <v>0</v>
      </c>
      <c r="BH32" s="37">
        <f t="shared" si="107"/>
        <v>406779.66101694916</v>
      </c>
      <c r="BI32" s="284">
        <f t="shared" si="107"/>
        <v>480000</v>
      </c>
      <c r="BJ32" s="331">
        <f t="shared" si="107"/>
        <v>105177.96610169492</v>
      </c>
      <c r="BK32" s="37">
        <f t="shared" si="107"/>
        <v>0</v>
      </c>
      <c r="BL32" s="37">
        <f t="shared" si="107"/>
        <v>584322.03389830515</v>
      </c>
      <c r="BM32" s="332">
        <f t="shared" si="107"/>
        <v>689500.00000000012</v>
      </c>
      <c r="BN32" s="491">
        <f t="shared" si="107"/>
        <v>244555.93220338973</v>
      </c>
      <c r="BO32" s="37">
        <f t="shared" si="107"/>
        <v>889491.52542372886</v>
      </c>
      <c r="BP32" s="37">
        <f t="shared" si="107"/>
        <v>469152.54237288138</v>
      </c>
      <c r="BQ32" s="284">
        <f t="shared" si="107"/>
        <v>1603200</v>
      </c>
      <c r="BR32" s="331">
        <f t="shared" si="107"/>
        <v>89202.711864406767</v>
      </c>
      <c r="BS32" s="37">
        <f t="shared" si="107"/>
        <v>0</v>
      </c>
      <c r="BT32" s="37">
        <f t="shared" si="107"/>
        <v>495570.62146892661</v>
      </c>
      <c r="BU32" s="332">
        <f t="shared" si="107"/>
        <v>584773.33333333337</v>
      </c>
      <c r="BV32" s="491">
        <f t="shared" si="107"/>
        <v>89202.711864406767</v>
      </c>
      <c r="BW32" s="37">
        <f t="shared" si="107"/>
        <v>0</v>
      </c>
      <c r="BX32" s="37">
        <f t="shared" si="107"/>
        <v>495570.62146892661</v>
      </c>
      <c r="BY32" s="284">
        <f t="shared" si="107"/>
        <v>584773.33333333337</v>
      </c>
      <c r="BZ32" s="331">
        <f t="shared" si="107"/>
        <v>578314.57627118623</v>
      </c>
      <c r="CA32" s="37">
        <f t="shared" si="107"/>
        <v>1778983.0508474577</v>
      </c>
      <c r="CB32" s="37">
        <f t="shared" si="107"/>
        <v>1433875.7062146894</v>
      </c>
      <c r="CC32" s="332">
        <f t="shared" si="107"/>
        <v>3791173.3333333335</v>
      </c>
      <c r="CD32" s="331">
        <f t="shared" si="107"/>
        <v>1179674.2372881353</v>
      </c>
      <c r="CE32" s="37">
        <f t="shared" si="107"/>
        <v>2668474.5762711866</v>
      </c>
      <c r="CF32" s="37">
        <f t="shared" si="107"/>
        <v>3885271.1864406783</v>
      </c>
      <c r="CG32" s="332">
        <f t="shared" si="107"/>
        <v>7733420</v>
      </c>
      <c r="CH32" s="695"/>
      <c r="CI32" s="118"/>
      <c r="CJ32" s="747">
        <f>IF(H32=0,IF(CD32&gt;0,"Error",H32-CD32),H32-CD32)</f>
        <v>1075588.7627118647</v>
      </c>
      <c r="CK32" s="748">
        <f t="shared" ref="CK32:CK33" si="108">IF(I32=0,IF(CE32&gt;0,"Error",I32-CE32),I32-CE32)</f>
        <v>3275763.7457627123</v>
      </c>
      <c r="CL32" s="748">
        <f t="shared" ref="CL32:CL33" si="109">IF(J32=0,IF(CF32&gt;0,"Error",J32-CF32),J32-CF32)</f>
        <v>2699746.8135593217</v>
      </c>
      <c r="CM32" s="749">
        <f t="shared" ref="CM32:CM33" si="110">IF(K32=0,IF(CG32&gt;0,"Error",K32-CG32),K32-CG32)</f>
        <v>7051099.3220338989</v>
      </c>
      <c r="CN32" s="747">
        <v>0</v>
      </c>
      <c r="CO32" s="748">
        <f>CO33+CO35+CO37+CO39+CO41+CO43</f>
        <v>480325.42372881336</v>
      </c>
      <c r="CP32" s="748">
        <f>CP33+CP35+CP37+CP39+CP41+CP43</f>
        <v>699348.81355932192</v>
      </c>
      <c r="CQ32" s="748">
        <f t="shared" si="39"/>
        <v>2668474.5762711866</v>
      </c>
      <c r="CR32" s="862">
        <f t="shared" si="40"/>
        <v>3885271.1864406783</v>
      </c>
      <c r="CS32" s="749">
        <f t="shared" si="41"/>
        <v>7733420</v>
      </c>
      <c r="CT32" s="893">
        <f t="shared" si="42"/>
        <v>0</v>
      </c>
    </row>
    <row r="33" spans="1:612" ht="24.75" customHeight="1" x14ac:dyDescent="0.25">
      <c r="B33" s="579" t="str">
        <f t="shared" si="19"/>
        <v>C1</v>
      </c>
      <c r="C33" s="597" t="s">
        <v>96</v>
      </c>
      <c r="D33" s="630">
        <v>260725</v>
      </c>
      <c r="E33" s="38">
        <v>1448475</v>
      </c>
      <c r="F33" s="38">
        <v>0</v>
      </c>
      <c r="G33" s="38">
        <f t="shared" si="69"/>
        <v>1709200</v>
      </c>
      <c r="H33" s="38">
        <v>260725</v>
      </c>
      <c r="I33" s="38">
        <v>1448475</v>
      </c>
      <c r="J33" s="38">
        <v>0</v>
      </c>
      <c r="K33" s="631">
        <f>+H33+I33+J33</f>
        <v>1709200</v>
      </c>
      <c r="L33" s="584"/>
      <c r="M33" s="38"/>
      <c r="N33" s="38"/>
      <c r="O33" s="39"/>
      <c r="P33" s="39"/>
      <c r="Q33" s="40"/>
      <c r="R33" s="40"/>
      <c r="S33" s="40"/>
      <c r="T33" s="40" t="s">
        <v>27</v>
      </c>
      <c r="U33" s="40"/>
      <c r="V33" s="40"/>
      <c r="W33" s="40"/>
      <c r="X33" s="40"/>
      <c r="Y33" s="40"/>
      <c r="Z33" s="40"/>
      <c r="AA33" s="40"/>
      <c r="AB33" s="40"/>
      <c r="AC33" s="40"/>
      <c r="AD33" s="40"/>
      <c r="AE33" s="40"/>
      <c r="AF33" s="40"/>
      <c r="AG33" s="407"/>
      <c r="AH33" s="333"/>
      <c r="AI33" s="22"/>
      <c r="AJ33" s="22"/>
      <c r="AK33" s="281"/>
      <c r="AL33" s="333"/>
      <c r="AM33" s="22"/>
      <c r="AN33" s="22"/>
      <c r="AO33" s="334"/>
      <c r="AP33" s="492"/>
      <c r="AQ33" s="22"/>
      <c r="AR33" s="22"/>
      <c r="AS33" s="281"/>
      <c r="AT33" s="333"/>
      <c r="AU33" s="22"/>
      <c r="AV33" s="22"/>
      <c r="AW33" s="334"/>
      <c r="AX33" s="492"/>
      <c r="AY33" s="22"/>
      <c r="AZ33" s="22"/>
      <c r="BA33" s="281"/>
      <c r="BB33" s="333"/>
      <c r="BC33" s="22"/>
      <c r="BD33" s="22"/>
      <c r="BE33" s="334"/>
      <c r="BF33" s="492"/>
      <c r="BG33" s="22"/>
      <c r="BH33" s="22"/>
      <c r="BI33" s="281"/>
      <c r="BJ33" s="333"/>
      <c r="BK33" s="22"/>
      <c r="BL33" s="22"/>
      <c r="BM33" s="334"/>
      <c r="BN33" s="492">
        <f>+BN34</f>
        <v>52145.084745762695</v>
      </c>
      <c r="BO33" s="22">
        <f t="shared" ref="BO33:CG33" si="111">+BO34</f>
        <v>289694.9152542373</v>
      </c>
      <c r="BP33" s="22">
        <f t="shared" si="111"/>
        <v>0</v>
      </c>
      <c r="BQ33" s="281">
        <f t="shared" si="111"/>
        <v>341840</v>
      </c>
      <c r="BR33" s="333">
        <f t="shared" si="111"/>
        <v>0</v>
      </c>
      <c r="BS33" s="22">
        <f t="shared" si="111"/>
        <v>0</v>
      </c>
      <c r="BT33" s="22">
        <f t="shared" si="111"/>
        <v>0</v>
      </c>
      <c r="BU33" s="334">
        <f t="shared" si="111"/>
        <v>0</v>
      </c>
      <c r="BV33" s="492">
        <f t="shared" si="111"/>
        <v>0</v>
      </c>
      <c r="BW33" s="22">
        <f t="shared" si="111"/>
        <v>0</v>
      </c>
      <c r="BX33" s="22">
        <f t="shared" si="111"/>
        <v>0</v>
      </c>
      <c r="BY33" s="281">
        <f t="shared" si="111"/>
        <v>0</v>
      </c>
      <c r="BZ33" s="333">
        <f t="shared" si="111"/>
        <v>104290.16949152539</v>
      </c>
      <c r="CA33" s="22">
        <f t="shared" si="111"/>
        <v>579389.83050847461</v>
      </c>
      <c r="CB33" s="22">
        <f t="shared" si="111"/>
        <v>0</v>
      </c>
      <c r="CC33" s="334">
        <f t="shared" si="111"/>
        <v>683680</v>
      </c>
      <c r="CD33" s="333">
        <f t="shared" si="111"/>
        <v>156435.25423728809</v>
      </c>
      <c r="CE33" s="22">
        <f t="shared" si="111"/>
        <v>869084.74576271186</v>
      </c>
      <c r="CF33" s="22">
        <f t="shared" si="111"/>
        <v>0</v>
      </c>
      <c r="CG33" s="334">
        <f t="shared" si="111"/>
        <v>1025520</v>
      </c>
      <c r="CH33" s="695" t="s">
        <v>739</v>
      </c>
      <c r="CI33" s="118" t="s">
        <v>766</v>
      </c>
      <c r="CJ33" s="750">
        <f>IF(H33=0,IF(CD33&gt;0,"Error",H33-CD33),H33-CD33)</f>
        <v>104289.74576271191</v>
      </c>
      <c r="CK33" s="751">
        <f t="shared" si="108"/>
        <v>579390.25423728814</v>
      </c>
      <c r="CL33" s="751">
        <f t="shared" si="109"/>
        <v>0</v>
      </c>
      <c r="CM33" s="752">
        <f t="shared" si="110"/>
        <v>683680</v>
      </c>
      <c r="CN33" s="750">
        <v>0</v>
      </c>
      <c r="CO33" s="751">
        <f t="shared" si="37"/>
        <v>156435.25423728809</v>
      </c>
      <c r="CP33" s="751">
        <f t="shared" si="38"/>
        <v>0</v>
      </c>
      <c r="CQ33" s="751">
        <f t="shared" si="39"/>
        <v>869084.74576271186</v>
      </c>
      <c r="CR33" s="863">
        <f t="shared" si="40"/>
        <v>0</v>
      </c>
      <c r="CS33" s="752">
        <f t="shared" si="41"/>
        <v>1025520</v>
      </c>
      <c r="CT33" s="2">
        <f t="shared" si="42"/>
        <v>0</v>
      </c>
    </row>
    <row r="34" spans="1:612" s="4" customFormat="1" ht="24.75" customHeight="1" x14ac:dyDescent="0.25">
      <c r="A34" s="7"/>
      <c r="B34" s="579" t="str">
        <f t="shared" si="19"/>
        <v>C1</v>
      </c>
      <c r="C34" s="598" t="s">
        <v>97</v>
      </c>
      <c r="D34" s="480"/>
      <c r="E34" s="272"/>
      <c r="F34" s="272"/>
      <c r="G34" s="272"/>
      <c r="H34" s="272"/>
      <c r="I34" s="272"/>
      <c r="J34" s="272"/>
      <c r="K34" s="457"/>
      <c r="L34" s="519"/>
      <c r="M34" s="48">
        <v>1709200</v>
      </c>
      <c r="N34" s="48" t="s">
        <v>56</v>
      </c>
      <c r="O34" s="30">
        <f t="shared" ref="O34" si="112">+Y34</f>
        <v>44684</v>
      </c>
      <c r="P34" s="30">
        <f t="shared" ref="P34" si="113">+AF34</f>
        <v>44966</v>
      </c>
      <c r="Q34" s="42" t="s">
        <v>92</v>
      </c>
      <c r="R34" s="42">
        <v>1</v>
      </c>
      <c r="S34" s="42" t="s">
        <v>98</v>
      </c>
      <c r="T34" s="31" t="s">
        <v>27</v>
      </c>
      <c r="U34" s="42" t="s">
        <v>59</v>
      </c>
      <c r="V34" s="42" t="s">
        <v>75</v>
      </c>
      <c r="W34" s="42"/>
      <c r="X34" s="42"/>
      <c r="Y34" s="46">
        <v>44684</v>
      </c>
      <c r="Z34" s="46">
        <f>+Y34+14</f>
        <v>44698</v>
      </c>
      <c r="AA34" s="46">
        <f>+Z34+7+5+2</f>
        <v>44712</v>
      </c>
      <c r="AB34" s="46">
        <f>+AA34+30+7</f>
        <v>44749</v>
      </c>
      <c r="AC34" s="46">
        <f>+AB34+3+3+14</f>
        <v>44769</v>
      </c>
      <c r="AD34" s="46">
        <f>+AC34+3</f>
        <v>44772</v>
      </c>
      <c r="AE34" s="46">
        <f>+AD34+7+7</f>
        <v>44786</v>
      </c>
      <c r="AF34" s="43">
        <f>+AE34+180</f>
        <v>44966</v>
      </c>
      <c r="AG34" s="310"/>
      <c r="AH34" s="329"/>
      <c r="AI34" s="275"/>
      <c r="AJ34" s="275"/>
      <c r="AK34" s="187">
        <f t="shared" ref="AK34:AK40" si="114">+AH34+AI34+AJ34</f>
        <v>0</v>
      </c>
      <c r="AL34" s="329"/>
      <c r="AM34" s="275"/>
      <c r="AN34" s="275"/>
      <c r="AO34" s="330"/>
      <c r="AP34" s="490"/>
      <c r="AQ34" s="275"/>
      <c r="AR34" s="275"/>
      <c r="AS34" s="187"/>
      <c r="AT34" s="329"/>
      <c r="AU34" s="275"/>
      <c r="AV34" s="275"/>
      <c r="AW34" s="330"/>
      <c r="AX34" s="490"/>
      <c r="AY34" s="275"/>
      <c r="AZ34" s="275"/>
      <c r="BA34" s="187"/>
      <c r="BB34" s="329"/>
      <c r="BC34" s="275"/>
      <c r="BD34" s="275"/>
      <c r="BE34" s="330"/>
      <c r="BF34" s="490"/>
      <c r="BG34" s="275"/>
      <c r="BH34" s="275"/>
      <c r="BI34" s="187"/>
      <c r="BJ34" s="329"/>
      <c r="BK34" s="275"/>
      <c r="BL34" s="275"/>
      <c r="BM34" s="330"/>
      <c r="BN34" s="490">
        <v>52145.084745762695</v>
      </c>
      <c r="BO34" s="275">
        <v>289694.9152542373</v>
      </c>
      <c r="BP34" s="275"/>
      <c r="BQ34" s="187">
        <f>SUM(BN34:BP34)</f>
        <v>341840</v>
      </c>
      <c r="BR34" s="329"/>
      <c r="BS34" s="275"/>
      <c r="BT34" s="275"/>
      <c r="BU34" s="330"/>
      <c r="BV34" s="490"/>
      <c r="BW34" s="275"/>
      <c r="BX34" s="275"/>
      <c r="BY34" s="187"/>
      <c r="BZ34" s="329">
        <v>104290.16949152539</v>
      </c>
      <c r="CA34" s="275">
        <v>579389.83050847461</v>
      </c>
      <c r="CB34" s="275"/>
      <c r="CC34" s="330">
        <f>SUM(BZ34:CB34)</f>
        <v>683680</v>
      </c>
      <c r="CD34" s="329">
        <f t="shared" ref="CD34:CG40" si="115">+AH34+AL34+AP34+AT34+AX34+BB34+BF34+BJ34+BN34+BR34+BV34+BZ34</f>
        <v>156435.25423728809</v>
      </c>
      <c r="CE34" s="275">
        <f t="shared" si="115"/>
        <v>869084.74576271186</v>
      </c>
      <c r="CF34" s="275">
        <f t="shared" si="115"/>
        <v>0</v>
      </c>
      <c r="CG34" s="330">
        <f t="shared" si="115"/>
        <v>1025520</v>
      </c>
      <c r="CH34" s="695" t="s">
        <v>739</v>
      </c>
      <c r="CI34" s="118" t="s">
        <v>766</v>
      </c>
      <c r="CJ34" s="744"/>
      <c r="CK34" s="745"/>
      <c r="CL34" s="745"/>
      <c r="CM34" s="746"/>
      <c r="CN34" s="849">
        <v>0</v>
      </c>
      <c r="CO34" s="851">
        <f t="shared" si="37"/>
        <v>156435.25423728809</v>
      </c>
      <c r="CP34" s="851">
        <f t="shared" si="38"/>
        <v>0</v>
      </c>
      <c r="CQ34" s="851">
        <f t="shared" si="39"/>
        <v>869084.74576271186</v>
      </c>
      <c r="CR34" s="861">
        <f t="shared" si="40"/>
        <v>0</v>
      </c>
      <c r="CS34" s="853">
        <f t="shared" si="41"/>
        <v>1025520</v>
      </c>
      <c r="CT34" s="2">
        <f t="shared" si="42"/>
        <v>0</v>
      </c>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row>
    <row r="35" spans="1:612" s="4" customFormat="1" ht="24.75" customHeight="1" x14ac:dyDescent="0.25">
      <c r="A35" s="7"/>
      <c r="B35" s="579" t="str">
        <f>B34</f>
        <v>C1</v>
      </c>
      <c r="C35" s="597" t="s">
        <v>99</v>
      </c>
      <c r="D35" s="630">
        <v>270397</v>
      </c>
      <c r="E35" s="38">
        <v>1502202.6101694917</v>
      </c>
      <c r="F35" s="38">
        <v>0</v>
      </c>
      <c r="G35" s="38">
        <f t="shared" si="69"/>
        <v>1772599.6101694917</v>
      </c>
      <c r="H35" s="38">
        <v>270397</v>
      </c>
      <c r="I35" s="38">
        <v>1502202.6101694917</v>
      </c>
      <c r="J35" s="38">
        <v>0</v>
      </c>
      <c r="K35" s="631">
        <f>+H35+I35+J35</f>
        <v>1772599.6101694917</v>
      </c>
      <c r="L35" s="584"/>
      <c r="M35" s="38"/>
      <c r="N35" s="38"/>
      <c r="O35" s="39"/>
      <c r="P35" s="39"/>
      <c r="Q35" s="40"/>
      <c r="R35" s="40"/>
      <c r="S35" s="40"/>
      <c r="T35" s="40" t="s">
        <v>27</v>
      </c>
      <c r="U35" s="40"/>
      <c r="V35" s="40"/>
      <c r="W35" s="40"/>
      <c r="X35" s="40"/>
      <c r="Y35" s="40"/>
      <c r="Z35" s="40"/>
      <c r="AA35" s="40"/>
      <c r="AB35" s="40"/>
      <c r="AC35" s="40"/>
      <c r="AD35" s="40"/>
      <c r="AE35" s="40"/>
      <c r="AF35" s="40"/>
      <c r="AG35" s="407"/>
      <c r="AH35" s="333">
        <f>+AH36</f>
        <v>0</v>
      </c>
      <c r="AI35" s="22">
        <f t="shared" ref="AI35:CB35" si="116">+AI36</f>
        <v>0</v>
      </c>
      <c r="AJ35" s="22">
        <f t="shared" si="116"/>
        <v>0</v>
      </c>
      <c r="AK35" s="281">
        <f t="shared" si="114"/>
        <v>0</v>
      </c>
      <c r="AL35" s="333">
        <f t="shared" si="116"/>
        <v>0</v>
      </c>
      <c r="AM35" s="22">
        <f t="shared" si="116"/>
        <v>0</v>
      </c>
      <c r="AN35" s="22">
        <f t="shared" si="116"/>
        <v>0</v>
      </c>
      <c r="AO35" s="334">
        <f t="shared" si="8"/>
        <v>0</v>
      </c>
      <c r="AP35" s="492">
        <f t="shared" si="116"/>
        <v>0</v>
      </c>
      <c r="AQ35" s="22">
        <f t="shared" si="116"/>
        <v>0</v>
      </c>
      <c r="AR35" s="22">
        <f t="shared" si="116"/>
        <v>0</v>
      </c>
      <c r="AS35" s="281">
        <f t="shared" si="9"/>
        <v>0</v>
      </c>
      <c r="AT35" s="333">
        <f t="shared" si="116"/>
        <v>0</v>
      </c>
      <c r="AU35" s="22">
        <f t="shared" si="116"/>
        <v>0</v>
      </c>
      <c r="AV35" s="22">
        <f t="shared" si="116"/>
        <v>0</v>
      </c>
      <c r="AW35" s="334">
        <f t="shared" si="10"/>
        <v>0</v>
      </c>
      <c r="AX35" s="492">
        <f t="shared" si="116"/>
        <v>0</v>
      </c>
      <c r="AY35" s="22">
        <f t="shared" si="116"/>
        <v>0</v>
      </c>
      <c r="AZ35" s="22">
        <f t="shared" si="116"/>
        <v>0</v>
      </c>
      <c r="BA35" s="281">
        <f t="shared" si="11"/>
        <v>0</v>
      </c>
      <c r="BB35" s="333">
        <f t="shared" si="116"/>
        <v>0</v>
      </c>
      <c r="BC35" s="22">
        <f t="shared" si="116"/>
        <v>0</v>
      </c>
      <c r="BD35" s="22">
        <f t="shared" si="116"/>
        <v>0</v>
      </c>
      <c r="BE35" s="334">
        <f t="shared" si="12"/>
        <v>0</v>
      </c>
      <c r="BF35" s="492">
        <f t="shared" si="116"/>
        <v>0</v>
      </c>
      <c r="BG35" s="22">
        <f t="shared" si="116"/>
        <v>0</v>
      </c>
      <c r="BH35" s="22">
        <f t="shared" si="116"/>
        <v>0</v>
      </c>
      <c r="BI35" s="281">
        <f t="shared" si="13"/>
        <v>0</v>
      </c>
      <c r="BJ35" s="333">
        <f t="shared" si="116"/>
        <v>0</v>
      </c>
      <c r="BK35" s="22">
        <f t="shared" si="116"/>
        <v>0</v>
      </c>
      <c r="BL35" s="22">
        <f t="shared" si="116"/>
        <v>0</v>
      </c>
      <c r="BM35" s="334">
        <f t="shared" si="14"/>
        <v>0</v>
      </c>
      <c r="BN35" s="492">
        <f t="shared" si="116"/>
        <v>54079.322033898265</v>
      </c>
      <c r="BO35" s="22">
        <f t="shared" si="116"/>
        <v>300440.67796610174</v>
      </c>
      <c r="BP35" s="22">
        <f t="shared" si="116"/>
        <v>0</v>
      </c>
      <c r="BQ35" s="281">
        <f t="shared" si="15"/>
        <v>354520</v>
      </c>
      <c r="BR35" s="333">
        <f t="shared" si="116"/>
        <v>0</v>
      </c>
      <c r="BS35" s="22">
        <f t="shared" si="116"/>
        <v>0</v>
      </c>
      <c r="BT35" s="22">
        <f t="shared" si="116"/>
        <v>0</v>
      </c>
      <c r="BU35" s="334">
        <f t="shared" si="16"/>
        <v>0</v>
      </c>
      <c r="BV35" s="492">
        <f t="shared" si="116"/>
        <v>0</v>
      </c>
      <c r="BW35" s="22">
        <f t="shared" si="116"/>
        <v>0</v>
      </c>
      <c r="BX35" s="22">
        <f t="shared" si="116"/>
        <v>0</v>
      </c>
      <c r="BY35" s="281">
        <f t="shared" si="17"/>
        <v>0</v>
      </c>
      <c r="BZ35" s="333">
        <f t="shared" si="116"/>
        <v>108158.64406779653</v>
      </c>
      <c r="CA35" s="22">
        <f t="shared" si="116"/>
        <v>600881.35593220347</v>
      </c>
      <c r="CB35" s="22">
        <f t="shared" si="116"/>
        <v>0</v>
      </c>
      <c r="CC35" s="334">
        <f t="shared" si="18"/>
        <v>709040</v>
      </c>
      <c r="CD35" s="333">
        <f t="shared" si="115"/>
        <v>162237.96610169479</v>
      </c>
      <c r="CE35" s="22">
        <f t="shared" si="115"/>
        <v>901322.03389830515</v>
      </c>
      <c r="CF35" s="22">
        <f t="shared" si="115"/>
        <v>0</v>
      </c>
      <c r="CG35" s="334">
        <f t="shared" si="115"/>
        <v>1063560</v>
      </c>
      <c r="CH35" s="695"/>
      <c r="CI35" s="118"/>
      <c r="CJ35" s="750">
        <f>IF(H35=0,IF(CD35&gt;0,"Error",H35-CD35),H35-CD35)</f>
        <v>108159.03389830521</v>
      </c>
      <c r="CK35" s="751">
        <f t="shared" ref="CK35" si="117">IF(I35=0,IF(CE35&gt;0,"Error",I35-CE35),I35-CE35)</f>
        <v>600880.57627118658</v>
      </c>
      <c r="CL35" s="751">
        <f t="shared" ref="CL35" si="118">IF(J35=0,IF(CF35&gt;0,"Error",J35-CF35),J35-CF35)</f>
        <v>0</v>
      </c>
      <c r="CM35" s="752">
        <f t="shared" ref="CM35" si="119">IF(K35=0,IF(CG35&gt;0,"Error",K35-CG35),K35-CG35)</f>
        <v>709039.61016949173</v>
      </c>
      <c r="CN35" s="750">
        <v>0</v>
      </c>
      <c r="CO35" s="751">
        <f t="shared" si="37"/>
        <v>162237.96610169479</v>
      </c>
      <c r="CP35" s="751">
        <f t="shared" si="38"/>
        <v>0</v>
      </c>
      <c r="CQ35" s="751">
        <f t="shared" si="39"/>
        <v>901322.03389830515</v>
      </c>
      <c r="CR35" s="863">
        <f t="shared" si="40"/>
        <v>0</v>
      </c>
      <c r="CS35" s="752">
        <f t="shared" si="41"/>
        <v>1063560</v>
      </c>
      <c r="CT35" s="2">
        <f t="shared" si="42"/>
        <v>0</v>
      </c>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row>
    <row r="36" spans="1:612" ht="24.75" customHeight="1" x14ac:dyDescent="0.25">
      <c r="B36" s="579" t="str">
        <f t="shared" si="19"/>
        <v>C1</v>
      </c>
      <c r="C36" s="598" t="s">
        <v>100</v>
      </c>
      <c r="D36" s="480"/>
      <c r="E36" s="272"/>
      <c r="F36" s="272"/>
      <c r="G36" s="272"/>
      <c r="H36" s="272"/>
      <c r="I36" s="272"/>
      <c r="J36" s="272"/>
      <c r="K36" s="457"/>
      <c r="L36" s="519"/>
      <c r="M36" s="48">
        <v>1772600</v>
      </c>
      <c r="N36" s="48" t="s">
        <v>56</v>
      </c>
      <c r="O36" s="30">
        <f t="shared" ref="O36" si="120">+Y36</f>
        <v>44684</v>
      </c>
      <c r="P36" s="30">
        <f t="shared" ref="P36" si="121">+AF36</f>
        <v>44966</v>
      </c>
      <c r="Q36" s="42" t="s">
        <v>72</v>
      </c>
      <c r="R36" s="42">
        <v>2</v>
      </c>
      <c r="S36" s="42" t="s">
        <v>101</v>
      </c>
      <c r="T36" s="31" t="s">
        <v>27</v>
      </c>
      <c r="U36" s="42" t="s">
        <v>59</v>
      </c>
      <c r="V36" s="42" t="s">
        <v>75</v>
      </c>
      <c r="W36" s="42"/>
      <c r="X36" s="42"/>
      <c r="Y36" s="46">
        <v>44684</v>
      </c>
      <c r="Z36" s="46">
        <f>+Y36+14</f>
        <v>44698</v>
      </c>
      <c r="AA36" s="46">
        <f>+Z36+7+5+2</f>
        <v>44712</v>
      </c>
      <c r="AB36" s="46">
        <f>+AA36+30+7</f>
        <v>44749</v>
      </c>
      <c r="AC36" s="46">
        <f>+AB36+3+3+14</f>
        <v>44769</v>
      </c>
      <c r="AD36" s="46">
        <f>+AC36+3</f>
        <v>44772</v>
      </c>
      <c r="AE36" s="46">
        <f>+AD36+7+7</f>
        <v>44786</v>
      </c>
      <c r="AF36" s="43">
        <f>+AE36+180</f>
        <v>44966</v>
      </c>
      <c r="AG36" s="310"/>
      <c r="AH36" s="335"/>
      <c r="AI36" s="44"/>
      <c r="AJ36" s="44"/>
      <c r="AK36" s="285">
        <f t="shared" si="114"/>
        <v>0</v>
      </c>
      <c r="AL36" s="335"/>
      <c r="AM36" s="44"/>
      <c r="AN36" s="44"/>
      <c r="AO36" s="336">
        <f t="shared" si="8"/>
        <v>0</v>
      </c>
      <c r="AP36" s="493"/>
      <c r="AQ36" s="44"/>
      <c r="AR36" s="44"/>
      <c r="AS36" s="285">
        <f t="shared" si="9"/>
        <v>0</v>
      </c>
      <c r="AT36" s="335"/>
      <c r="AU36" s="44"/>
      <c r="AV36" s="44"/>
      <c r="AW36" s="336">
        <f t="shared" si="10"/>
        <v>0</v>
      </c>
      <c r="AX36" s="493"/>
      <c r="AY36" s="44"/>
      <c r="AZ36" s="44"/>
      <c r="BA36" s="285">
        <f t="shared" si="11"/>
        <v>0</v>
      </c>
      <c r="BB36" s="335"/>
      <c r="BC36" s="44"/>
      <c r="BD36" s="44"/>
      <c r="BE36" s="336"/>
      <c r="BF36" s="493"/>
      <c r="BG36" s="44"/>
      <c r="BH36" s="44"/>
      <c r="BI36" s="285"/>
      <c r="BJ36" s="335"/>
      <c r="BK36" s="44"/>
      <c r="BL36" s="44"/>
      <c r="BM36" s="336"/>
      <c r="BN36" s="493">
        <v>54079.322033898265</v>
      </c>
      <c r="BO36" s="44">
        <v>300440.67796610174</v>
      </c>
      <c r="BP36" s="44"/>
      <c r="BQ36" s="285">
        <f>SUM(BN36:BO36)</f>
        <v>354520</v>
      </c>
      <c r="BR36" s="335"/>
      <c r="BS36" s="44"/>
      <c r="BT36" s="44"/>
      <c r="BU36" s="336"/>
      <c r="BV36" s="493"/>
      <c r="BW36" s="44"/>
      <c r="BX36" s="44"/>
      <c r="BY36" s="285"/>
      <c r="BZ36" s="335">
        <v>108158.64406779653</v>
      </c>
      <c r="CA36" s="44">
        <v>600881.35593220347</v>
      </c>
      <c r="CB36" s="44"/>
      <c r="CC36" s="336">
        <f>SUM(BZ36:CB36)</f>
        <v>709040</v>
      </c>
      <c r="CD36" s="335">
        <f t="shared" si="115"/>
        <v>162237.96610169479</v>
      </c>
      <c r="CE36" s="44">
        <f t="shared" si="115"/>
        <v>901322.03389830515</v>
      </c>
      <c r="CF36" s="44">
        <f t="shared" si="115"/>
        <v>0</v>
      </c>
      <c r="CG36" s="336">
        <f t="shared" si="115"/>
        <v>1063560</v>
      </c>
      <c r="CH36" s="695" t="s">
        <v>739</v>
      </c>
      <c r="CI36" s="118" t="s">
        <v>766</v>
      </c>
      <c r="CJ36" s="753"/>
      <c r="CK36" s="754"/>
      <c r="CL36" s="754"/>
      <c r="CM36" s="755"/>
      <c r="CN36" s="753">
        <v>0</v>
      </c>
      <c r="CO36" s="754">
        <f t="shared" si="37"/>
        <v>162237.96610169479</v>
      </c>
      <c r="CP36" s="754">
        <f t="shared" si="38"/>
        <v>0</v>
      </c>
      <c r="CQ36" s="754">
        <f t="shared" si="39"/>
        <v>901322.03389830515</v>
      </c>
      <c r="CR36" s="864">
        <f t="shared" si="40"/>
        <v>0</v>
      </c>
      <c r="CS36" s="755">
        <f t="shared" si="41"/>
        <v>1063560</v>
      </c>
      <c r="CT36" s="2">
        <f t="shared" si="42"/>
        <v>0</v>
      </c>
    </row>
    <row r="37" spans="1:612" ht="24.75" customHeight="1" x14ac:dyDescent="0.25">
      <c r="B37" s="579" t="str">
        <f t="shared" si="19"/>
        <v>C1</v>
      </c>
      <c r="C37" s="597" t="s">
        <v>102</v>
      </c>
      <c r="D37" s="630">
        <v>272837</v>
      </c>
      <c r="E37" s="38">
        <v>1515762.7118644069</v>
      </c>
      <c r="F37" s="38">
        <v>0</v>
      </c>
      <c r="G37" s="38">
        <f t="shared" si="69"/>
        <v>1788599.7118644069</v>
      </c>
      <c r="H37" s="38">
        <v>272837</v>
      </c>
      <c r="I37" s="38">
        <v>1515762.7118644069</v>
      </c>
      <c r="J37" s="38">
        <v>0</v>
      </c>
      <c r="K37" s="631">
        <f>+H37+I37+J37</f>
        <v>1788599.7118644069</v>
      </c>
      <c r="L37" s="584"/>
      <c r="M37" s="38"/>
      <c r="N37" s="38"/>
      <c r="O37" s="39"/>
      <c r="P37" s="39"/>
      <c r="Q37" s="40"/>
      <c r="R37" s="40"/>
      <c r="S37" s="40"/>
      <c r="T37" s="40" t="s">
        <v>27</v>
      </c>
      <c r="U37" s="40"/>
      <c r="V37" s="40"/>
      <c r="W37" s="40"/>
      <c r="X37" s="40"/>
      <c r="Y37" s="40"/>
      <c r="Z37" s="40"/>
      <c r="AA37" s="40"/>
      <c r="AB37" s="40"/>
      <c r="AC37" s="40"/>
      <c r="AD37" s="40"/>
      <c r="AE37" s="40"/>
      <c r="AF37" s="40"/>
      <c r="AG37" s="407"/>
      <c r="AH37" s="333">
        <f>+AH38</f>
        <v>0</v>
      </c>
      <c r="AI37" s="22">
        <f t="shared" ref="AI37:AJ37" si="122">+AI38</f>
        <v>0</v>
      </c>
      <c r="AJ37" s="22">
        <f t="shared" si="122"/>
        <v>0</v>
      </c>
      <c r="AK37" s="281">
        <f t="shared" si="114"/>
        <v>0</v>
      </c>
      <c r="AL37" s="333">
        <f t="shared" ref="AL37:AN37" si="123">+AL38</f>
        <v>0</v>
      </c>
      <c r="AM37" s="22">
        <f t="shared" si="123"/>
        <v>0</v>
      </c>
      <c r="AN37" s="22">
        <f t="shared" si="123"/>
        <v>0</v>
      </c>
      <c r="AO37" s="334">
        <f t="shared" si="8"/>
        <v>0</v>
      </c>
      <c r="AP37" s="492">
        <f t="shared" ref="AP37:AR37" si="124">+AP38</f>
        <v>0</v>
      </c>
      <c r="AQ37" s="22">
        <f t="shared" si="124"/>
        <v>0</v>
      </c>
      <c r="AR37" s="22">
        <f t="shared" si="124"/>
        <v>0</v>
      </c>
      <c r="AS37" s="281">
        <f t="shared" si="9"/>
        <v>0</v>
      </c>
      <c r="AT37" s="333">
        <f t="shared" ref="AT37:AV37" si="125">+AT38</f>
        <v>0</v>
      </c>
      <c r="AU37" s="22">
        <f t="shared" si="125"/>
        <v>0</v>
      </c>
      <c r="AV37" s="22">
        <f t="shared" si="125"/>
        <v>0</v>
      </c>
      <c r="AW37" s="334">
        <f t="shared" si="10"/>
        <v>0</v>
      </c>
      <c r="AX37" s="492">
        <f t="shared" ref="AX37:AZ37" si="126">+AX38</f>
        <v>0</v>
      </c>
      <c r="AY37" s="22">
        <f t="shared" si="126"/>
        <v>0</v>
      </c>
      <c r="AZ37" s="22">
        <f t="shared" si="126"/>
        <v>0</v>
      </c>
      <c r="BA37" s="281">
        <f t="shared" si="11"/>
        <v>0</v>
      </c>
      <c r="BB37" s="333">
        <f t="shared" ref="BB37:BD37" si="127">+BB38</f>
        <v>0</v>
      </c>
      <c r="BC37" s="22">
        <f t="shared" si="127"/>
        <v>0</v>
      </c>
      <c r="BD37" s="22">
        <f t="shared" si="127"/>
        <v>0</v>
      </c>
      <c r="BE37" s="334">
        <f t="shared" si="12"/>
        <v>0</v>
      </c>
      <c r="BF37" s="492">
        <f t="shared" ref="BF37:BH37" si="128">+BF38</f>
        <v>0</v>
      </c>
      <c r="BG37" s="22">
        <f t="shared" si="128"/>
        <v>0</v>
      </c>
      <c r="BH37" s="22">
        <f t="shared" si="128"/>
        <v>0</v>
      </c>
      <c r="BI37" s="281">
        <f t="shared" si="13"/>
        <v>0</v>
      </c>
      <c r="BJ37" s="333">
        <f t="shared" ref="BJ37:BL37" si="129">+BJ38</f>
        <v>0</v>
      </c>
      <c r="BK37" s="22">
        <f t="shared" si="129"/>
        <v>0</v>
      </c>
      <c r="BL37" s="22">
        <f t="shared" si="129"/>
        <v>0</v>
      </c>
      <c r="BM37" s="334">
        <f t="shared" si="14"/>
        <v>0</v>
      </c>
      <c r="BN37" s="492">
        <f t="shared" ref="BN37:BP37" si="130">+BN38</f>
        <v>27283.728813559312</v>
      </c>
      <c r="BO37" s="22">
        <f t="shared" si="130"/>
        <v>151576.27118644069</v>
      </c>
      <c r="BP37" s="22">
        <f t="shared" si="130"/>
        <v>0</v>
      </c>
      <c r="BQ37" s="281">
        <f t="shared" si="15"/>
        <v>178860</v>
      </c>
      <c r="BR37" s="333">
        <f t="shared" ref="BR37:BT37" si="131">+BR38</f>
        <v>0</v>
      </c>
      <c r="BS37" s="22">
        <f t="shared" si="131"/>
        <v>0</v>
      </c>
      <c r="BT37" s="22">
        <f t="shared" si="131"/>
        <v>0</v>
      </c>
      <c r="BU37" s="334">
        <f t="shared" si="16"/>
        <v>0</v>
      </c>
      <c r="BV37" s="492">
        <f t="shared" ref="BV37:BX37" si="132">+BV38</f>
        <v>0</v>
      </c>
      <c r="BW37" s="22">
        <f t="shared" si="132"/>
        <v>0</v>
      </c>
      <c r="BX37" s="22">
        <f t="shared" si="132"/>
        <v>0</v>
      </c>
      <c r="BY37" s="281">
        <f t="shared" si="17"/>
        <v>0</v>
      </c>
      <c r="BZ37" s="333">
        <f t="shared" ref="BZ37:CB37" si="133">+BZ38</f>
        <v>54567.457627118623</v>
      </c>
      <c r="CA37" s="22">
        <f t="shared" si="133"/>
        <v>303152.54237288138</v>
      </c>
      <c r="CB37" s="22">
        <f t="shared" si="133"/>
        <v>0</v>
      </c>
      <c r="CC37" s="334">
        <f t="shared" si="18"/>
        <v>357720</v>
      </c>
      <c r="CD37" s="333">
        <f t="shared" si="115"/>
        <v>81851.186440677935</v>
      </c>
      <c r="CE37" s="22">
        <f t="shared" si="115"/>
        <v>454728.81355932204</v>
      </c>
      <c r="CF37" s="22">
        <f t="shared" si="115"/>
        <v>0</v>
      </c>
      <c r="CG37" s="334">
        <f t="shared" si="115"/>
        <v>536580</v>
      </c>
      <c r="CH37" s="695" t="s">
        <v>739</v>
      </c>
      <c r="CI37" s="118" t="s">
        <v>766</v>
      </c>
      <c r="CJ37" s="750">
        <f>IF(H37=0,IF(CD37&gt;0,"Error",H37-CD37),H37-CD37)</f>
        <v>190985.81355932206</v>
      </c>
      <c r="CK37" s="751">
        <f t="shared" ref="CK37" si="134">IF(I37=0,IF(CE37&gt;0,"Error",I37-CE37),I37-CE37)</f>
        <v>1061033.898305085</v>
      </c>
      <c r="CL37" s="751">
        <f t="shared" ref="CL37" si="135">IF(J37=0,IF(CF37&gt;0,"Error",J37-CF37),J37-CF37)</f>
        <v>0</v>
      </c>
      <c r="CM37" s="752">
        <f t="shared" ref="CM37" si="136">IF(K37=0,IF(CG37&gt;0,"Error",K37-CG37),K37-CG37)</f>
        <v>1252019.7118644069</v>
      </c>
      <c r="CN37" s="750">
        <v>0</v>
      </c>
      <c r="CO37" s="751">
        <f t="shared" si="37"/>
        <v>81851.186440677935</v>
      </c>
      <c r="CP37" s="751">
        <f t="shared" si="38"/>
        <v>0</v>
      </c>
      <c r="CQ37" s="751">
        <f t="shared" si="39"/>
        <v>454728.81355932204</v>
      </c>
      <c r="CR37" s="863">
        <f t="shared" si="40"/>
        <v>0</v>
      </c>
      <c r="CS37" s="752">
        <f t="shared" si="41"/>
        <v>536580</v>
      </c>
      <c r="CT37" s="2">
        <f t="shared" si="42"/>
        <v>0</v>
      </c>
    </row>
    <row r="38" spans="1:612" ht="24.75" customHeight="1" x14ac:dyDescent="0.25">
      <c r="B38" s="579" t="str">
        <f t="shared" si="19"/>
        <v>C1</v>
      </c>
      <c r="C38" s="598" t="s">
        <v>103</v>
      </c>
      <c r="D38" s="480"/>
      <c r="E38" s="272"/>
      <c r="F38" s="272"/>
      <c r="G38" s="272"/>
      <c r="H38" s="272"/>
      <c r="I38" s="272"/>
      <c r="J38" s="272"/>
      <c r="K38" s="457"/>
      <c r="L38" s="519"/>
      <c r="M38" s="48">
        <v>1788600</v>
      </c>
      <c r="N38" s="48" t="s">
        <v>56</v>
      </c>
      <c r="O38" s="30">
        <f t="shared" ref="O38" si="137">+Y38</f>
        <v>44684</v>
      </c>
      <c r="P38" s="30">
        <f t="shared" ref="P38" si="138">+AF38</f>
        <v>45026</v>
      </c>
      <c r="Q38" s="42" t="s">
        <v>72</v>
      </c>
      <c r="R38" s="42">
        <v>2</v>
      </c>
      <c r="S38" s="42" t="s">
        <v>104</v>
      </c>
      <c r="T38" s="31" t="s">
        <v>27</v>
      </c>
      <c r="U38" s="42" t="s">
        <v>59</v>
      </c>
      <c r="V38" s="42" t="s">
        <v>75</v>
      </c>
      <c r="W38" s="42"/>
      <c r="X38" s="42"/>
      <c r="Y38" s="46">
        <v>44684</v>
      </c>
      <c r="Z38" s="46">
        <f>+Y38+14</f>
        <v>44698</v>
      </c>
      <c r="AA38" s="46">
        <f>+Z38+7+5+2</f>
        <v>44712</v>
      </c>
      <c r="AB38" s="46">
        <f>+AA38+30+7</f>
        <v>44749</v>
      </c>
      <c r="AC38" s="46">
        <f>+AB38+3+3+14</f>
        <v>44769</v>
      </c>
      <c r="AD38" s="46">
        <f>+AC38+3</f>
        <v>44772</v>
      </c>
      <c r="AE38" s="46">
        <f>+AD38+7+7</f>
        <v>44786</v>
      </c>
      <c r="AF38" s="43">
        <f>+AE38+240</f>
        <v>45026</v>
      </c>
      <c r="AG38" s="310"/>
      <c r="AH38" s="335"/>
      <c r="AI38" s="44"/>
      <c r="AJ38" s="44"/>
      <c r="AK38" s="285">
        <f t="shared" si="114"/>
        <v>0</v>
      </c>
      <c r="AL38" s="335"/>
      <c r="AM38" s="44"/>
      <c r="AN38" s="44"/>
      <c r="AO38" s="336">
        <f t="shared" si="8"/>
        <v>0</v>
      </c>
      <c r="AP38" s="493"/>
      <c r="AQ38" s="44"/>
      <c r="AR38" s="44"/>
      <c r="AS38" s="285">
        <f t="shared" si="9"/>
        <v>0</v>
      </c>
      <c r="AT38" s="335"/>
      <c r="AU38" s="44"/>
      <c r="AV38" s="44"/>
      <c r="AW38" s="336">
        <f t="shared" si="10"/>
        <v>0</v>
      </c>
      <c r="AX38" s="493"/>
      <c r="AY38" s="44"/>
      <c r="AZ38" s="44"/>
      <c r="BA38" s="285">
        <f t="shared" si="11"/>
        <v>0</v>
      </c>
      <c r="BB38" s="335"/>
      <c r="BC38" s="44"/>
      <c r="BD38" s="44"/>
      <c r="BE38" s="336">
        <f t="shared" si="12"/>
        <v>0</v>
      </c>
      <c r="BF38" s="493"/>
      <c r="BG38" s="44"/>
      <c r="BH38" s="44"/>
      <c r="BI38" s="285">
        <f t="shared" si="13"/>
        <v>0</v>
      </c>
      <c r="BJ38" s="335"/>
      <c r="BK38" s="44"/>
      <c r="BL38" s="44"/>
      <c r="BM38" s="336">
        <f t="shared" si="14"/>
        <v>0</v>
      </c>
      <c r="BN38" s="493">
        <v>27283.728813559312</v>
      </c>
      <c r="BO38" s="44">
        <v>151576.27118644069</v>
      </c>
      <c r="BP38" s="44"/>
      <c r="BQ38" s="285">
        <f t="shared" si="15"/>
        <v>178860</v>
      </c>
      <c r="BR38" s="335"/>
      <c r="BS38" s="44"/>
      <c r="BT38" s="44"/>
      <c r="BU38" s="336">
        <f t="shared" si="16"/>
        <v>0</v>
      </c>
      <c r="BV38" s="493"/>
      <c r="BW38" s="44"/>
      <c r="BX38" s="44"/>
      <c r="BY38" s="285">
        <f t="shared" si="17"/>
        <v>0</v>
      </c>
      <c r="BZ38" s="335">
        <v>54567.457627118623</v>
      </c>
      <c r="CA38" s="44">
        <v>303152.54237288138</v>
      </c>
      <c r="CB38" s="44"/>
      <c r="CC38" s="336">
        <f t="shared" si="18"/>
        <v>357720</v>
      </c>
      <c r="CD38" s="335">
        <f t="shared" si="115"/>
        <v>81851.186440677935</v>
      </c>
      <c r="CE38" s="44">
        <f t="shared" si="115"/>
        <v>454728.81355932204</v>
      </c>
      <c r="CF38" s="44">
        <f t="shared" si="115"/>
        <v>0</v>
      </c>
      <c r="CG38" s="336">
        <f t="shared" si="115"/>
        <v>536580</v>
      </c>
      <c r="CH38" s="695" t="s">
        <v>739</v>
      </c>
      <c r="CI38" s="118" t="s">
        <v>766</v>
      </c>
      <c r="CJ38" s="753"/>
      <c r="CK38" s="754"/>
      <c r="CL38" s="754"/>
      <c r="CM38" s="755"/>
      <c r="CN38" s="753">
        <v>0</v>
      </c>
      <c r="CO38" s="754">
        <f t="shared" si="37"/>
        <v>81851.186440677935</v>
      </c>
      <c r="CP38" s="754">
        <f t="shared" si="38"/>
        <v>0</v>
      </c>
      <c r="CQ38" s="754">
        <f t="shared" si="39"/>
        <v>454728.81355932204</v>
      </c>
      <c r="CR38" s="864">
        <f t="shared" si="40"/>
        <v>0</v>
      </c>
      <c r="CS38" s="755">
        <f t="shared" si="41"/>
        <v>536580</v>
      </c>
      <c r="CT38" s="2">
        <f t="shared" si="42"/>
        <v>0</v>
      </c>
    </row>
    <row r="39" spans="1:612" ht="24.75" customHeight="1" x14ac:dyDescent="0.25">
      <c r="B39" s="579" t="str">
        <f t="shared" si="19"/>
        <v>C1</v>
      </c>
      <c r="C39" s="597" t="s">
        <v>105</v>
      </c>
      <c r="D39" s="630">
        <v>266002</v>
      </c>
      <c r="E39" s="38">
        <v>1477798</v>
      </c>
      <c r="F39" s="38">
        <v>0</v>
      </c>
      <c r="G39" s="38">
        <f t="shared" si="69"/>
        <v>1743800</v>
      </c>
      <c r="H39" s="38">
        <v>266002</v>
      </c>
      <c r="I39" s="38">
        <v>1477798</v>
      </c>
      <c r="J39" s="38">
        <v>0</v>
      </c>
      <c r="K39" s="631">
        <f>+H39+I39+J39</f>
        <v>1743800</v>
      </c>
      <c r="L39" s="584"/>
      <c r="M39" s="38"/>
      <c r="N39" s="38"/>
      <c r="O39" s="52"/>
      <c r="P39" s="52"/>
      <c r="Q39" s="40"/>
      <c r="R39" s="40"/>
      <c r="S39" s="40"/>
      <c r="T39" s="40" t="s">
        <v>27</v>
      </c>
      <c r="U39" s="40"/>
      <c r="V39" s="40"/>
      <c r="W39" s="40"/>
      <c r="X39" s="40"/>
      <c r="Y39" s="40"/>
      <c r="Z39" s="40"/>
      <c r="AA39" s="40"/>
      <c r="AB39" s="40"/>
      <c r="AC39" s="40"/>
      <c r="AD39" s="40"/>
      <c r="AE39" s="40"/>
      <c r="AF39" s="40"/>
      <c r="AG39" s="407"/>
      <c r="AH39" s="333">
        <f>+AH40</f>
        <v>0</v>
      </c>
      <c r="AI39" s="22">
        <f t="shared" ref="AI39:AJ39" si="139">+AI40</f>
        <v>0</v>
      </c>
      <c r="AJ39" s="22">
        <f t="shared" si="139"/>
        <v>0</v>
      </c>
      <c r="AK39" s="281">
        <f t="shared" si="114"/>
        <v>0</v>
      </c>
      <c r="AL39" s="333">
        <f t="shared" ref="AL39:AN39" si="140">+AL40</f>
        <v>0</v>
      </c>
      <c r="AM39" s="22">
        <f t="shared" si="140"/>
        <v>0</v>
      </c>
      <c r="AN39" s="22">
        <f t="shared" si="140"/>
        <v>0</v>
      </c>
      <c r="AO39" s="334">
        <f t="shared" si="8"/>
        <v>0</v>
      </c>
      <c r="AP39" s="492">
        <f t="shared" ref="AP39:AR39" si="141">+AP40</f>
        <v>0</v>
      </c>
      <c r="AQ39" s="22">
        <f t="shared" si="141"/>
        <v>0</v>
      </c>
      <c r="AR39" s="22">
        <f t="shared" si="141"/>
        <v>0</v>
      </c>
      <c r="AS39" s="281">
        <f t="shared" si="9"/>
        <v>0</v>
      </c>
      <c r="AT39" s="333">
        <f t="shared" ref="AT39:AV39" si="142">+AT40</f>
        <v>0</v>
      </c>
      <c r="AU39" s="22">
        <f t="shared" si="142"/>
        <v>0</v>
      </c>
      <c r="AV39" s="22">
        <f t="shared" si="142"/>
        <v>0</v>
      </c>
      <c r="AW39" s="334">
        <f t="shared" si="10"/>
        <v>0</v>
      </c>
      <c r="AX39" s="492">
        <f t="shared" ref="AX39:AZ39" si="143">+AX40</f>
        <v>0</v>
      </c>
      <c r="AY39" s="22">
        <f t="shared" si="143"/>
        <v>0</v>
      </c>
      <c r="AZ39" s="22">
        <f t="shared" si="143"/>
        <v>0</v>
      </c>
      <c r="BA39" s="281">
        <f t="shared" si="11"/>
        <v>0</v>
      </c>
      <c r="BB39" s="333">
        <f t="shared" ref="BB39:BD39" si="144">+BB40</f>
        <v>0</v>
      </c>
      <c r="BC39" s="22">
        <f t="shared" si="144"/>
        <v>0</v>
      </c>
      <c r="BD39" s="22">
        <f t="shared" si="144"/>
        <v>0</v>
      </c>
      <c r="BE39" s="334">
        <f t="shared" si="12"/>
        <v>0</v>
      </c>
      <c r="BF39" s="492">
        <f t="shared" ref="BF39:BH39" si="145">+BF40</f>
        <v>0</v>
      </c>
      <c r="BG39" s="22">
        <f t="shared" si="145"/>
        <v>0</v>
      </c>
      <c r="BH39" s="22">
        <f t="shared" si="145"/>
        <v>0</v>
      </c>
      <c r="BI39" s="281">
        <f t="shared" si="13"/>
        <v>0</v>
      </c>
      <c r="BJ39" s="333">
        <f t="shared" ref="BJ39:BL39" si="146">+BJ40</f>
        <v>0</v>
      </c>
      <c r="BK39" s="22">
        <f t="shared" si="146"/>
        <v>0</v>
      </c>
      <c r="BL39" s="22">
        <f t="shared" si="146"/>
        <v>0</v>
      </c>
      <c r="BM39" s="334">
        <f t="shared" si="14"/>
        <v>0</v>
      </c>
      <c r="BN39" s="492">
        <f t="shared" ref="BN39:BP39" si="147">+BN40</f>
        <v>26600.338983050839</v>
      </c>
      <c r="BO39" s="22">
        <f t="shared" si="147"/>
        <v>147779.66101694916</v>
      </c>
      <c r="BP39" s="22">
        <f t="shared" si="147"/>
        <v>0</v>
      </c>
      <c r="BQ39" s="281">
        <f t="shared" si="15"/>
        <v>174380</v>
      </c>
      <c r="BR39" s="333">
        <f t="shared" ref="BR39:BT39" si="148">+BR40</f>
        <v>0</v>
      </c>
      <c r="BS39" s="22">
        <f t="shared" si="148"/>
        <v>0</v>
      </c>
      <c r="BT39" s="22">
        <f t="shared" si="148"/>
        <v>0</v>
      </c>
      <c r="BU39" s="334">
        <f t="shared" si="16"/>
        <v>0</v>
      </c>
      <c r="BV39" s="492">
        <f t="shared" ref="BV39:BX39" si="149">+BV40</f>
        <v>0</v>
      </c>
      <c r="BW39" s="22">
        <f t="shared" si="149"/>
        <v>0</v>
      </c>
      <c r="BX39" s="22">
        <f t="shared" si="149"/>
        <v>0</v>
      </c>
      <c r="BY39" s="281">
        <f t="shared" si="17"/>
        <v>0</v>
      </c>
      <c r="BZ39" s="333">
        <f t="shared" ref="BZ39:CB39" si="150">+BZ40</f>
        <v>53200.677966101677</v>
      </c>
      <c r="CA39" s="22">
        <f t="shared" si="150"/>
        <v>295559.32203389832</v>
      </c>
      <c r="CB39" s="22">
        <f t="shared" si="150"/>
        <v>0</v>
      </c>
      <c r="CC39" s="334">
        <f t="shared" si="18"/>
        <v>348760</v>
      </c>
      <c r="CD39" s="333">
        <f t="shared" si="115"/>
        <v>79801.016949152516</v>
      </c>
      <c r="CE39" s="22">
        <f t="shared" si="115"/>
        <v>443338.98305084748</v>
      </c>
      <c r="CF39" s="22">
        <f t="shared" si="115"/>
        <v>0</v>
      </c>
      <c r="CG39" s="334">
        <f t="shared" si="115"/>
        <v>523140</v>
      </c>
      <c r="CH39" s="695" t="s">
        <v>739</v>
      </c>
      <c r="CI39" s="118" t="s">
        <v>766</v>
      </c>
      <c r="CJ39" s="750">
        <f>IF(H39=0,IF(CD39&gt;0,"Error",H39-CD39),H39-CD39)</f>
        <v>186200.98305084748</v>
      </c>
      <c r="CK39" s="751">
        <f t="shared" ref="CK39" si="151">IF(I39=0,IF(CE39&gt;0,"Error",I39-CE39),I39-CE39)</f>
        <v>1034459.0169491526</v>
      </c>
      <c r="CL39" s="751">
        <f t="shared" ref="CL39" si="152">IF(J39=0,IF(CF39&gt;0,"Error",J39-CF39),J39-CF39)</f>
        <v>0</v>
      </c>
      <c r="CM39" s="752">
        <f t="shared" ref="CM39" si="153">IF(K39=0,IF(CG39&gt;0,"Error",K39-CG39),K39-CG39)</f>
        <v>1220660</v>
      </c>
      <c r="CN39" s="750">
        <v>0</v>
      </c>
      <c r="CO39" s="751">
        <f t="shared" si="37"/>
        <v>79801.016949152516</v>
      </c>
      <c r="CP39" s="751">
        <f t="shared" si="38"/>
        <v>0</v>
      </c>
      <c r="CQ39" s="751">
        <f t="shared" si="39"/>
        <v>443338.98305084748</v>
      </c>
      <c r="CR39" s="863">
        <f t="shared" si="40"/>
        <v>0</v>
      </c>
      <c r="CS39" s="752">
        <f t="shared" si="41"/>
        <v>523140</v>
      </c>
      <c r="CT39" s="2">
        <f t="shared" si="42"/>
        <v>0</v>
      </c>
    </row>
    <row r="40" spans="1:612" ht="24.75" customHeight="1" x14ac:dyDescent="0.25">
      <c r="B40" s="579" t="str">
        <f t="shared" si="19"/>
        <v>C1</v>
      </c>
      <c r="C40" s="598" t="s">
        <v>106</v>
      </c>
      <c r="D40" s="480"/>
      <c r="E40" s="272"/>
      <c r="F40" s="272"/>
      <c r="G40" s="272"/>
      <c r="H40" s="272"/>
      <c r="I40" s="272"/>
      <c r="J40" s="272"/>
      <c r="K40" s="457"/>
      <c r="L40" s="519"/>
      <c r="M40" s="53">
        <v>1743800</v>
      </c>
      <c r="N40" s="53" t="s">
        <v>56</v>
      </c>
      <c r="O40" s="30">
        <f t="shared" ref="O40" si="154">+Y40</f>
        <v>44684</v>
      </c>
      <c r="P40" s="30">
        <f t="shared" ref="P40" si="155">+AF40</f>
        <v>45026</v>
      </c>
      <c r="Q40" s="42" t="s">
        <v>107</v>
      </c>
      <c r="R40" s="42">
        <v>2</v>
      </c>
      <c r="S40" s="42" t="s">
        <v>108</v>
      </c>
      <c r="T40" s="31" t="s">
        <v>27</v>
      </c>
      <c r="U40" s="42" t="s">
        <v>59</v>
      </c>
      <c r="V40" s="42" t="s">
        <v>75</v>
      </c>
      <c r="W40" s="42"/>
      <c r="X40" s="42"/>
      <c r="Y40" s="46">
        <v>44684</v>
      </c>
      <c r="Z40" s="46">
        <f>+Y40+14</f>
        <v>44698</v>
      </c>
      <c r="AA40" s="46">
        <f>+Z40+7+5+2</f>
        <v>44712</v>
      </c>
      <c r="AB40" s="46">
        <f>+AA40+30+7</f>
        <v>44749</v>
      </c>
      <c r="AC40" s="46">
        <f>+AB40+3+3+14</f>
        <v>44769</v>
      </c>
      <c r="AD40" s="46">
        <f>+AC40+3</f>
        <v>44772</v>
      </c>
      <c r="AE40" s="46">
        <f>+AD40+7+7</f>
        <v>44786</v>
      </c>
      <c r="AF40" s="43">
        <f>+AE40+240</f>
        <v>45026</v>
      </c>
      <c r="AG40" s="310"/>
      <c r="AH40" s="335"/>
      <c r="AI40" s="44"/>
      <c r="AJ40" s="44"/>
      <c r="AK40" s="285">
        <f t="shared" si="114"/>
        <v>0</v>
      </c>
      <c r="AL40" s="335"/>
      <c r="AM40" s="44"/>
      <c r="AN40" s="44"/>
      <c r="AO40" s="336">
        <f t="shared" si="8"/>
        <v>0</v>
      </c>
      <c r="AP40" s="493"/>
      <c r="AQ40" s="44"/>
      <c r="AR40" s="44"/>
      <c r="AS40" s="285">
        <f t="shared" si="9"/>
        <v>0</v>
      </c>
      <c r="AT40" s="335"/>
      <c r="AU40" s="44"/>
      <c r="AV40" s="44"/>
      <c r="AW40" s="336">
        <f t="shared" si="10"/>
        <v>0</v>
      </c>
      <c r="AX40" s="493"/>
      <c r="AY40" s="44"/>
      <c r="AZ40" s="44"/>
      <c r="BA40" s="285">
        <f t="shared" si="11"/>
        <v>0</v>
      </c>
      <c r="BB40" s="335"/>
      <c r="BC40" s="44"/>
      <c r="BD40" s="44"/>
      <c r="BE40" s="336">
        <f t="shared" si="12"/>
        <v>0</v>
      </c>
      <c r="BF40" s="493"/>
      <c r="BG40" s="44"/>
      <c r="BH40" s="44"/>
      <c r="BI40" s="285">
        <f t="shared" si="13"/>
        <v>0</v>
      </c>
      <c r="BJ40" s="335"/>
      <c r="BK40" s="44"/>
      <c r="BL40" s="44"/>
      <c r="BM40" s="336">
        <f t="shared" si="14"/>
        <v>0</v>
      </c>
      <c r="BN40" s="493">
        <v>26600.338983050839</v>
      </c>
      <c r="BO40" s="44">
        <v>147779.66101694916</v>
      </c>
      <c r="BP40" s="44"/>
      <c r="BQ40" s="285">
        <f t="shared" si="15"/>
        <v>174380</v>
      </c>
      <c r="BR40" s="335"/>
      <c r="BS40" s="44"/>
      <c r="BT40" s="44"/>
      <c r="BU40" s="336">
        <f t="shared" si="16"/>
        <v>0</v>
      </c>
      <c r="BV40" s="493"/>
      <c r="BW40" s="44"/>
      <c r="BX40" s="44"/>
      <c r="BY40" s="285">
        <f t="shared" si="17"/>
        <v>0</v>
      </c>
      <c r="BZ40" s="335">
        <v>53200.677966101677</v>
      </c>
      <c r="CA40" s="44">
        <v>295559.32203389832</v>
      </c>
      <c r="CB40" s="44"/>
      <c r="CC40" s="336">
        <f t="shared" si="18"/>
        <v>348760</v>
      </c>
      <c r="CD40" s="335">
        <f t="shared" si="115"/>
        <v>79801.016949152516</v>
      </c>
      <c r="CE40" s="44">
        <f t="shared" si="115"/>
        <v>443338.98305084748</v>
      </c>
      <c r="CF40" s="44">
        <f t="shared" si="115"/>
        <v>0</v>
      </c>
      <c r="CG40" s="336">
        <f t="shared" si="115"/>
        <v>523140</v>
      </c>
      <c r="CH40" s="695" t="s">
        <v>739</v>
      </c>
      <c r="CI40" s="118" t="s">
        <v>766</v>
      </c>
      <c r="CJ40" s="753"/>
      <c r="CK40" s="754"/>
      <c r="CL40" s="754"/>
      <c r="CM40" s="755"/>
      <c r="CN40" s="753">
        <v>0</v>
      </c>
      <c r="CO40" s="754">
        <f t="shared" si="37"/>
        <v>79801.016949152516</v>
      </c>
      <c r="CP40" s="754">
        <f t="shared" si="38"/>
        <v>0</v>
      </c>
      <c r="CQ40" s="754">
        <f t="shared" si="39"/>
        <v>443338.98305084748</v>
      </c>
      <c r="CR40" s="864">
        <f t="shared" si="40"/>
        <v>0</v>
      </c>
      <c r="CS40" s="755">
        <f t="shared" si="41"/>
        <v>523140</v>
      </c>
      <c r="CT40" s="2">
        <f t="shared" si="42"/>
        <v>0</v>
      </c>
    </row>
    <row r="41" spans="1:612" s="4" customFormat="1" ht="24.75" customHeight="1" x14ac:dyDescent="0.25">
      <c r="A41" s="7"/>
      <c r="B41" s="579" t="str">
        <f t="shared" si="19"/>
        <v>C1</v>
      </c>
      <c r="C41" s="597" t="s">
        <v>109</v>
      </c>
      <c r="D41" s="630">
        <v>267608</v>
      </c>
      <c r="E41" s="38">
        <v>0</v>
      </c>
      <c r="F41" s="38">
        <v>1486712</v>
      </c>
      <c r="G41" s="38">
        <f t="shared" si="69"/>
        <v>1754320</v>
      </c>
      <c r="H41" s="38">
        <v>267608</v>
      </c>
      <c r="I41" s="38">
        <v>0</v>
      </c>
      <c r="J41" s="38">
        <v>1486712</v>
      </c>
      <c r="K41" s="631">
        <f>+H41+I41+J41</f>
        <v>1754320</v>
      </c>
      <c r="L41" s="584"/>
      <c r="M41" s="38"/>
      <c r="N41" s="38"/>
      <c r="O41" s="52"/>
      <c r="P41" s="52"/>
      <c r="Q41" s="40"/>
      <c r="R41" s="40"/>
      <c r="S41" s="40"/>
      <c r="T41" s="40" t="s">
        <v>28</v>
      </c>
      <c r="U41" s="40"/>
      <c r="V41" s="40"/>
      <c r="W41" s="40"/>
      <c r="X41" s="40"/>
      <c r="Y41" s="40"/>
      <c r="Z41" s="40"/>
      <c r="AA41" s="40"/>
      <c r="AB41" s="40"/>
      <c r="AC41" s="40"/>
      <c r="AD41" s="40"/>
      <c r="AE41" s="40"/>
      <c r="AF41" s="40"/>
      <c r="AG41" s="407"/>
      <c r="AH41" s="333"/>
      <c r="AI41" s="22"/>
      <c r="AJ41" s="22"/>
      <c r="AK41" s="281"/>
      <c r="AL41" s="333"/>
      <c r="AM41" s="22"/>
      <c r="AN41" s="22"/>
      <c r="AO41" s="334"/>
      <c r="AP41" s="492"/>
      <c r="AQ41" s="22"/>
      <c r="AR41" s="22"/>
      <c r="AS41" s="281"/>
      <c r="AT41" s="333"/>
      <c r="AU41" s="22"/>
      <c r="AV41" s="22"/>
      <c r="AW41" s="334"/>
      <c r="AX41" s="492"/>
      <c r="AY41" s="22"/>
      <c r="AZ41" s="22"/>
      <c r="BA41" s="281"/>
      <c r="BB41" s="333"/>
      <c r="BC41" s="22"/>
      <c r="BD41" s="22"/>
      <c r="BE41" s="334"/>
      <c r="BF41" s="492"/>
      <c r="BG41" s="22"/>
      <c r="BH41" s="22"/>
      <c r="BI41" s="281"/>
      <c r="BJ41" s="333"/>
      <c r="BK41" s="22"/>
      <c r="BL41" s="22"/>
      <c r="BM41" s="334"/>
      <c r="BN41" s="492"/>
      <c r="BO41" s="22"/>
      <c r="BP41" s="22"/>
      <c r="BQ41" s="281"/>
      <c r="BR41" s="333">
        <f>+BR42</f>
        <v>89202.711864406767</v>
      </c>
      <c r="BS41" s="22">
        <f t="shared" ref="BS41:CG41" si="156">+BS42</f>
        <v>0</v>
      </c>
      <c r="BT41" s="22">
        <f t="shared" si="156"/>
        <v>495570.62146892661</v>
      </c>
      <c r="BU41" s="334">
        <f t="shared" si="156"/>
        <v>584773.33333333337</v>
      </c>
      <c r="BV41" s="492">
        <f t="shared" si="156"/>
        <v>89202.711864406767</v>
      </c>
      <c r="BW41" s="22">
        <f t="shared" si="156"/>
        <v>0</v>
      </c>
      <c r="BX41" s="22">
        <f t="shared" si="156"/>
        <v>495570.62146892661</v>
      </c>
      <c r="BY41" s="281">
        <f t="shared" si="156"/>
        <v>584773.33333333337</v>
      </c>
      <c r="BZ41" s="333">
        <f t="shared" si="156"/>
        <v>89202.711864406767</v>
      </c>
      <c r="CA41" s="22">
        <f t="shared" si="156"/>
        <v>0</v>
      </c>
      <c r="CB41" s="22">
        <f t="shared" si="156"/>
        <v>495570.62146892661</v>
      </c>
      <c r="CC41" s="334">
        <f t="shared" si="156"/>
        <v>584773.33333333337</v>
      </c>
      <c r="CD41" s="333">
        <f t="shared" si="156"/>
        <v>267608.1355932203</v>
      </c>
      <c r="CE41" s="22">
        <f t="shared" si="156"/>
        <v>0</v>
      </c>
      <c r="CF41" s="22">
        <f t="shared" si="156"/>
        <v>1486711.8644067799</v>
      </c>
      <c r="CG41" s="334">
        <f t="shared" si="156"/>
        <v>1754320</v>
      </c>
      <c r="CH41" s="695" t="s">
        <v>739</v>
      </c>
      <c r="CI41" s="118" t="s">
        <v>766</v>
      </c>
      <c r="CJ41" s="750">
        <f>IF(H41=0,IF(CD41&gt;0,"Error",H41-CD41),H41-CD41)</f>
        <v>-0.1355932203005068</v>
      </c>
      <c r="CK41" s="751">
        <f t="shared" ref="CK41" si="157">IF(I41=0,IF(CE41&gt;0,"Error",I41-CE41),I41-CE41)</f>
        <v>0</v>
      </c>
      <c r="CL41" s="751">
        <f t="shared" ref="CL41" si="158">IF(J41=0,IF(CF41&gt;0,"Error",J41-CF41),J41-CF41)</f>
        <v>0.13559322012588382</v>
      </c>
      <c r="CM41" s="752">
        <f t="shared" ref="CM41" si="159">IF(K41=0,IF(CG41&gt;0,"Error",K41-CG41),K41-CG41)</f>
        <v>0</v>
      </c>
      <c r="CN41" s="750">
        <v>0</v>
      </c>
      <c r="CO41" s="751">
        <f t="shared" si="37"/>
        <v>0</v>
      </c>
      <c r="CP41" s="751">
        <f t="shared" si="38"/>
        <v>267608.1355932203</v>
      </c>
      <c r="CQ41" s="751">
        <f t="shared" si="39"/>
        <v>0</v>
      </c>
      <c r="CR41" s="863">
        <f t="shared" si="40"/>
        <v>1486711.8644067799</v>
      </c>
      <c r="CS41" s="752">
        <f t="shared" si="41"/>
        <v>1754320.0000000002</v>
      </c>
      <c r="CT41" s="2">
        <f t="shared" si="42"/>
        <v>0</v>
      </c>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row>
    <row r="42" spans="1:612" ht="24.75" customHeight="1" x14ac:dyDescent="0.25">
      <c r="B42" s="579" t="str">
        <f t="shared" si="19"/>
        <v>C1</v>
      </c>
      <c r="C42" s="598" t="s">
        <v>771</v>
      </c>
      <c r="D42" s="480"/>
      <c r="E42" s="272"/>
      <c r="F42" s="272"/>
      <c r="G42" s="272"/>
      <c r="H42" s="272"/>
      <c r="I42" s="272"/>
      <c r="J42" s="272"/>
      <c r="K42" s="457"/>
      <c r="L42" s="519"/>
      <c r="M42" s="48">
        <v>1754320</v>
      </c>
      <c r="N42" s="48" t="s">
        <v>56</v>
      </c>
      <c r="O42" s="30">
        <f t="shared" ref="O42" si="160">+Y42</f>
        <v>44714</v>
      </c>
      <c r="P42" s="30">
        <f t="shared" ref="P42" si="161">+AF42</f>
        <v>44906</v>
      </c>
      <c r="Q42" s="42" t="s">
        <v>110</v>
      </c>
      <c r="R42" s="42">
        <v>26</v>
      </c>
      <c r="S42" s="42" t="s">
        <v>111</v>
      </c>
      <c r="T42" s="49" t="s">
        <v>28</v>
      </c>
      <c r="U42" s="42" t="s">
        <v>59</v>
      </c>
      <c r="V42" s="42" t="s">
        <v>75</v>
      </c>
      <c r="W42" s="42"/>
      <c r="X42" s="42"/>
      <c r="Y42" s="46">
        <v>44714</v>
      </c>
      <c r="Z42" s="46">
        <f>+Y42+14</f>
        <v>44728</v>
      </c>
      <c r="AA42" s="46">
        <f>+Z42+7+5+2</f>
        <v>44742</v>
      </c>
      <c r="AB42" s="46">
        <f>+AA42+30+7</f>
        <v>44779</v>
      </c>
      <c r="AC42" s="46">
        <f>+AB42+3+3+14</f>
        <v>44799</v>
      </c>
      <c r="AD42" s="46">
        <f>+AC42+3</f>
        <v>44802</v>
      </c>
      <c r="AE42" s="46">
        <f>+AD42+7+7</f>
        <v>44816</v>
      </c>
      <c r="AF42" s="43">
        <f>+AE42+90</f>
        <v>44906</v>
      </c>
      <c r="AG42" s="310"/>
      <c r="AH42" s="339"/>
      <c r="AI42" s="54"/>
      <c r="AJ42" s="54"/>
      <c r="AK42" s="287">
        <f t="shared" ref="AK42:AK44" si="162">+AH42+AI42+AJ42</f>
        <v>0</v>
      </c>
      <c r="AL42" s="339"/>
      <c r="AM42" s="54"/>
      <c r="AN42" s="54"/>
      <c r="AO42" s="340">
        <f t="shared" si="8"/>
        <v>0</v>
      </c>
      <c r="AP42" s="495"/>
      <c r="AQ42" s="54"/>
      <c r="AR42" s="54"/>
      <c r="AS42" s="287">
        <f t="shared" si="9"/>
        <v>0</v>
      </c>
      <c r="AT42" s="339"/>
      <c r="AU42" s="54"/>
      <c r="AV42" s="54"/>
      <c r="AW42" s="340">
        <f t="shared" si="10"/>
        <v>0</v>
      </c>
      <c r="AX42" s="495"/>
      <c r="AY42" s="54"/>
      <c r="AZ42" s="54"/>
      <c r="BA42" s="287">
        <f t="shared" si="11"/>
        <v>0</v>
      </c>
      <c r="BB42" s="339"/>
      <c r="BC42" s="54"/>
      <c r="BD42" s="54"/>
      <c r="BE42" s="340">
        <f t="shared" si="12"/>
        <v>0</v>
      </c>
      <c r="BF42" s="495"/>
      <c r="BG42" s="54"/>
      <c r="BH42" s="54"/>
      <c r="BI42" s="287">
        <f t="shared" si="13"/>
        <v>0</v>
      </c>
      <c r="BJ42" s="339"/>
      <c r="BK42" s="54"/>
      <c r="BL42" s="54"/>
      <c r="BM42" s="340">
        <f t="shared" si="14"/>
        <v>0</v>
      </c>
      <c r="BN42" s="495"/>
      <c r="BO42" s="54"/>
      <c r="BP42" s="54"/>
      <c r="BQ42" s="287">
        <f t="shared" si="15"/>
        <v>0</v>
      </c>
      <c r="BR42" s="339">
        <v>89202.711864406767</v>
      </c>
      <c r="BS42" s="54"/>
      <c r="BT42" s="54">
        <v>495570.62146892661</v>
      </c>
      <c r="BU42" s="340">
        <f t="shared" si="16"/>
        <v>584773.33333333337</v>
      </c>
      <c r="BV42" s="495">
        <v>89202.711864406767</v>
      </c>
      <c r="BW42" s="54"/>
      <c r="BX42" s="54">
        <v>495570.62146892661</v>
      </c>
      <c r="BY42" s="287">
        <f t="shared" si="17"/>
        <v>584773.33333333337</v>
      </c>
      <c r="BZ42" s="339">
        <v>89202.711864406767</v>
      </c>
      <c r="CA42" s="54"/>
      <c r="CB42" s="54">
        <v>495570.62146892661</v>
      </c>
      <c r="CC42" s="340">
        <f t="shared" si="18"/>
        <v>584773.33333333337</v>
      </c>
      <c r="CD42" s="339">
        <f t="shared" ref="CD42:CG44" si="163">+AH42+AL42+AP42+AT42+AX42+BB42+BF42+BJ42+BN42+BR42+BV42+BZ42</f>
        <v>267608.1355932203</v>
      </c>
      <c r="CE42" s="54">
        <f t="shared" si="163"/>
        <v>0</v>
      </c>
      <c r="CF42" s="54">
        <f t="shared" si="163"/>
        <v>1486711.8644067799</v>
      </c>
      <c r="CG42" s="340">
        <f t="shared" si="163"/>
        <v>1754320</v>
      </c>
      <c r="CH42" s="695" t="s">
        <v>739</v>
      </c>
      <c r="CI42" s="118" t="s">
        <v>766</v>
      </c>
      <c r="CJ42" s="758"/>
      <c r="CK42" s="759"/>
      <c r="CL42" s="759"/>
      <c r="CM42" s="760"/>
      <c r="CN42" s="758">
        <v>0</v>
      </c>
      <c r="CO42" s="759">
        <f t="shared" si="37"/>
        <v>0</v>
      </c>
      <c r="CP42" s="759">
        <f t="shared" si="38"/>
        <v>267608.1355932203</v>
      </c>
      <c r="CQ42" s="759">
        <f t="shared" si="39"/>
        <v>0</v>
      </c>
      <c r="CR42" s="866">
        <f t="shared" si="40"/>
        <v>1486711.8644067799</v>
      </c>
      <c r="CS42" s="760">
        <f t="shared" si="41"/>
        <v>1754320.0000000002</v>
      </c>
      <c r="CT42" s="2">
        <f t="shared" si="42"/>
        <v>0</v>
      </c>
    </row>
    <row r="43" spans="1:612" ht="57" customHeight="1" x14ac:dyDescent="0.25">
      <c r="B43" s="579" t="str">
        <f>B42</f>
        <v>C1</v>
      </c>
      <c r="C43" s="597" t="s">
        <v>112</v>
      </c>
      <c r="D43" s="630">
        <v>917694</v>
      </c>
      <c r="E43" s="38">
        <v>0</v>
      </c>
      <c r="F43" s="38">
        <v>5098306</v>
      </c>
      <c r="G43" s="38">
        <f t="shared" si="69"/>
        <v>6016000</v>
      </c>
      <c r="H43" s="38">
        <v>917694</v>
      </c>
      <c r="I43" s="38">
        <v>0</v>
      </c>
      <c r="J43" s="38">
        <v>5098306</v>
      </c>
      <c r="K43" s="631">
        <f>+H43+I43+J43</f>
        <v>6016000</v>
      </c>
      <c r="L43" s="584"/>
      <c r="M43" s="38"/>
      <c r="N43" s="38"/>
      <c r="O43" s="52"/>
      <c r="P43" s="52"/>
      <c r="Q43" s="40"/>
      <c r="R43" s="40"/>
      <c r="S43" s="40"/>
      <c r="T43" s="40" t="s">
        <v>28</v>
      </c>
      <c r="U43" s="40"/>
      <c r="V43" s="40"/>
      <c r="W43" s="40"/>
      <c r="X43" s="40"/>
      <c r="Y43" s="55"/>
      <c r="Z43" s="55"/>
      <c r="AA43" s="55"/>
      <c r="AB43" s="55"/>
      <c r="AC43" s="55"/>
      <c r="AD43" s="55"/>
      <c r="AE43" s="55"/>
      <c r="AF43" s="40"/>
      <c r="AG43" s="407"/>
      <c r="AH43" s="333"/>
      <c r="AI43" s="22"/>
      <c r="AJ43" s="22"/>
      <c r="AK43" s="281">
        <f t="shared" si="162"/>
        <v>0</v>
      </c>
      <c r="AL43" s="333"/>
      <c r="AM43" s="22"/>
      <c r="AN43" s="22"/>
      <c r="AO43" s="334">
        <f t="shared" si="8"/>
        <v>0</v>
      </c>
      <c r="AP43" s="492"/>
      <c r="AQ43" s="22"/>
      <c r="AR43" s="22"/>
      <c r="AS43" s="281">
        <f t="shared" si="9"/>
        <v>0</v>
      </c>
      <c r="AT43" s="333"/>
      <c r="AU43" s="22"/>
      <c r="AV43" s="22"/>
      <c r="AW43" s="334">
        <f t="shared" si="10"/>
        <v>0</v>
      </c>
      <c r="AX43" s="492"/>
      <c r="AY43" s="22"/>
      <c r="AZ43" s="22"/>
      <c r="BA43" s="281">
        <f t="shared" si="11"/>
        <v>0</v>
      </c>
      <c r="BB43" s="333"/>
      <c r="BC43" s="22"/>
      <c r="BD43" s="22"/>
      <c r="BE43" s="334">
        <f t="shared" si="12"/>
        <v>0</v>
      </c>
      <c r="BF43" s="492">
        <v>73220.338983050839</v>
      </c>
      <c r="BG43" s="22">
        <v>0</v>
      </c>
      <c r="BH43" s="22">
        <v>406779.66101694916</v>
      </c>
      <c r="BI43" s="281">
        <f t="shared" si="13"/>
        <v>480000</v>
      </c>
      <c r="BJ43" s="333">
        <v>105177.96610169492</v>
      </c>
      <c r="BK43" s="22">
        <v>0</v>
      </c>
      <c r="BL43" s="22">
        <v>584322.03389830515</v>
      </c>
      <c r="BM43" s="334">
        <f t="shared" si="14"/>
        <v>689500.00000000012</v>
      </c>
      <c r="BN43" s="492">
        <v>84447.457627118623</v>
      </c>
      <c r="BO43" s="22">
        <v>0</v>
      </c>
      <c r="BP43" s="22">
        <v>469152.54237288138</v>
      </c>
      <c r="BQ43" s="281">
        <f t="shared" si="15"/>
        <v>553600</v>
      </c>
      <c r="BR43" s="333"/>
      <c r="BS43" s="22"/>
      <c r="BT43" s="22"/>
      <c r="BU43" s="334">
        <f t="shared" si="16"/>
        <v>0</v>
      </c>
      <c r="BV43" s="492"/>
      <c r="BW43" s="22"/>
      <c r="BX43" s="22"/>
      <c r="BY43" s="281">
        <f t="shared" si="17"/>
        <v>0</v>
      </c>
      <c r="BZ43" s="333">
        <v>168894.91525423725</v>
      </c>
      <c r="CA43" s="22">
        <v>0</v>
      </c>
      <c r="CB43" s="22">
        <v>938305.08474576275</v>
      </c>
      <c r="CC43" s="334">
        <f t="shared" si="18"/>
        <v>1107200</v>
      </c>
      <c r="CD43" s="333">
        <f t="shared" si="163"/>
        <v>431740.67796610162</v>
      </c>
      <c r="CE43" s="22">
        <f t="shared" si="163"/>
        <v>0</v>
      </c>
      <c r="CF43" s="22">
        <f t="shared" si="163"/>
        <v>2398559.3220338984</v>
      </c>
      <c r="CG43" s="334">
        <f t="shared" si="163"/>
        <v>2830300</v>
      </c>
      <c r="CH43" s="695" t="s">
        <v>739</v>
      </c>
      <c r="CI43" s="118" t="s">
        <v>766</v>
      </c>
      <c r="CJ43" s="750">
        <f>IF(H43=0,IF(CD43&gt;0,"Error",H43-CD43),H43-CD43)</f>
        <v>485953.32203389838</v>
      </c>
      <c r="CK43" s="751">
        <f t="shared" ref="CK43" si="164">IF(I43=0,IF(CE43&gt;0,"Error",I43-CE43),I43-CE43)</f>
        <v>0</v>
      </c>
      <c r="CL43" s="751">
        <f t="shared" ref="CL43" si="165">IF(J43=0,IF(CF43&gt;0,"Error",J43-CF43),J43-CF43)</f>
        <v>2699746.6779661016</v>
      </c>
      <c r="CM43" s="752">
        <f t="shared" ref="CM43" si="166">IF(K43=0,IF(CG43&gt;0,"Error",K43-CG43),K43-CG43)</f>
        <v>3185700</v>
      </c>
      <c r="CN43" s="750">
        <v>0</v>
      </c>
      <c r="CO43" s="751">
        <f t="shared" si="37"/>
        <v>0</v>
      </c>
      <c r="CP43" s="751">
        <f t="shared" si="38"/>
        <v>431740.67796610162</v>
      </c>
      <c r="CQ43" s="751">
        <f t="shared" si="39"/>
        <v>0</v>
      </c>
      <c r="CR43" s="863">
        <f t="shared" si="40"/>
        <v>2398559.3220338984</v>
      </c>
      <c r="CS43" s="752">
        <f t="shared" si="41"/>
        <v>2830300</v>
      </c>
      <c r="CT43" s="2">
        <f t="shared" si="42"/>
        <v>0</v>
      </c>
    </row>
    <row r="44" spans="1:612" ht="24.75" customHeight="1" x14ac:dyDescent="0.25">
      <c r="B44" s="579" t="str">
        <f>B43</f>
        <v>C1</v>
      </c>
      <c r="C44" s="596" t="s">
        <v>113</v>
      </c>
      <c r="D44" s="628">
        <f>+D45+D47+D49+D51+D53+D55+D58</f>
        <v>1827307</v>
      </c>
      <c r="E44" s="33">
        <f>+E45+E47+E49+E51+E53+E55+E58</f>
        <v>6689458</v>
      </c>
      <c r="F44" s="33">
        <f>+F45+F47+F49+F51+F53+F55+F58</f>
        <v>3462236</v>
      </c>
      <c r="G44" s="33">
        <f t="shared" si="69"/>
        <v>11979001</v>
      </c>
      <c r="H44" s="56">
        <f>+H45+H47+H49+H51+H53+H55+H58</f>
        <v>2174147.6045197733</v>
      </c>
      <c r="I44" s="56">
        <f>+I45+I47+I49+I51+I53+I55+I58</f>
        <v>9418056.6327683646</v>
      </c>
      <c r="J44" s="56">
        <f>+J45+J47+J49+J51+J53+J55+J58</f>
        <v>5919795.7627118649</v>
      </c>
      <c r="K44" s="704">
        <f>+H44+I44+J44</f>
        <v>17512000.000000004</v>
      </c>
      <c r="L44" s="583"/>
      <c r="M44" s="34"/>
      <c r="N44" s="34"/>
      <c r="O44" s="35"/>
      <c r="P44" s="35"/>
      <c r="Q44" s="36"/>
      <c r="R44" s="36"/>
      <c r="S44" s="36"/>
      <c r="T44" s="36"/>
      <c r="U44" s="36"/>
      <c r="V44" s="36"/>
      <c r="W44" s="36"/>
      <c r="X44" s="36"/>
      <c r="Y44" s="36"/>
      <c r="Z44" s="36"/>
      <c r="AA44" s="36"/>
      <c r="AB44" s="36"/>
      <c r="AC44" s="36"/>
      <c r="AD44" s="36"/>
      <c r="AE44" s="36"/>
      <c r="AF44" s="36"/>
      <c r="AG44" s="406"/>
      <c r="AH44" s="331">
        <f>+AH45+AH47+AH49+AH51+AH53+AH55+AH58</f>
        <v>0</v>
      </c>
      <c r="AI44" s="37">
        <f>+AI45+AI47+AI49+AI51+AI53+AI55+AI58</f>
        <v>0</v>
      </c>
      <c r="AJ44" s="37">
        <f>+AJ45+AJ47+AJ49+AJ51+AJ53+AJ55+AJ58</f>
        <v>0</v>
      </c>
      <c r="AK44" s="284">
        <f t="shared" si="162"/>
        <v>0</v>
      </c>
      <c r="AL44" s="331">
        <f>+AL45+AL47+AL49+AL51+AL53+AL55+AL58</f>
        <v>0</v>
      </c>
      <c r="AM44" s="37">
        <f>+AM45+AM47+AM49+AM51+AM53+AM55+AM58</f>
        <v>0</v>
      </c>
      <c r="AN44" s="37">
        <f>+AN45+AN47+AN49+AN51+AN53+AN55+AN58</f>
        <v>0</v>
      </c>
      <c r="AO44" s="332">
        <f t="shared" si="8"/>
        <v>0</v>
      </c>
      <c r="AP44" s="491">
        <f>+AP45+AP47+AP49+AP51+AP53+AP55+AP58</f>
        <v>0</v>
      </c>
      <c r="AQ44" s="37">
        <f>+AQ45+AQ47+AQ49+AQ51+AQ53+AQ55+AQ58</f>
        <v>0</v>
      </c>
      <c r="AR44" s="37">
        <f>+AR45+AR47+AR49+AR51+AR53+AR55+AR58</f>
        <v>0</v>
      </c>
      <c r="AS44" s="284">
        <f t="shared" si="9"/>
        <v>0</v>
      </c>
      <c r="AT44" s="331">
        <f>+AT45+AT47+AT49+AT51+AT53+AT55+AT58</f>
        <v>0</v>
      </c>
      <c r="AU44" s="37">
        <f>+AU45+AU47+AU49+AU51+AU53+AU55+AU58</f>
        <v>0</v>
      </c>
      <c r="AV44" s="37">
        <f>+AV45+AV47+AV49+AV51+AV53+AV55+AV58</f>
        <v>0</v>
      </c>
      <c r="AW44" s="332">
        <f t="shared" si="10"/>
        <v>0</v>
      </c>
      <c r="AX44" s="491">
        <f>+AX45+AX47+AX49+AX51+AX53+AX55+AX58</f>
        <v>30720</v>
      </c>
      <c r="AY44" s="37">
        <f>+AY45+AY47+AY49+AY51+AY53+AY55+AY58</f>
        <v>165600</v>
      </c>
      <c r="AZ44" s="37">
        <f>+AZ45+AZ47+AZ49+AZ51+AZ53+AZ55+AZ58</f>
        <v>187680</v>
      </c>
      <c r="BA44" s="284">
        <f t="shared" si="11"/>
        <v>384000</v>
      </c>
      <c r="BB44" s="331">
        <f>+BB45+BB47+BB49+BB51+BB53+BB55+BB58</f>
        <v>30720</v>
      </c>
      <c r="BC44" s="37">
        <f>+BC45+BC47+BC49+BC51+BC53+BC55+BC58</f>
        <v>165600</v>
      </c>
      <c r="BD44" s="37">
        <f>+BD45+BD47+BD49+BD51+BD53+BD55+BD58</f>
        <v>187680</v>
      </c>
      <c r="BE44" s="332">
        <f t="shared" si="12"/>
        <v>384000</v>
      </c>
      <c r="BF44" s="491">
        <f>+BF45+BF47+BF49+BF51+BF53+BF55+BF58</f>
        <v>30720</v>
      </c>
      <c r="BG44" s="37">
        <f>+BG45+BG47+BG49+BG51+BG53+BG55+BG58</f>
        <v>165600</v>
      </c>
      <c r="BH44" s="37">
        <f>+BH45+BH47+BH49+BH51+BH53+BH55+BH58</f>
        <v>187680</v>
      </c>
      <c r="BI44" s="284">
        <f t="shared" si="13"/>
        <v>384000</v>
      </c>
      <c r="BJ44" s="331">
        <f>+BJ45+BJ47+BJ49+BJ51+BJ53+BJ55+BJ58</f>
        <v>30720</v>
      </c>
      <c r="BK44" s="37">
        <f>+BK45+BK47+BK49+BK51+BK53+BK55+BK58</f>
        <v>165600</v>
      </c>
      <c r="BL44" s="37">
        <f>+BL45+BL47+BL49+BL51+BL53+BL55+BL58</f>
        <v>187680</v>
      </c>
      <c r="BM44" s="332">
        <f t="shared" si="14"/>
        <v>384000</v>
      </c>
      <c r="BN44" s="491">
        <f>+BN45+BN47+BN49+BN51+BN53+BN55+BN58</f>
        <v>55965.762711864401</v>
      </c>
      <c r="BO44" s="37">
        <f>+BO45+BO47+BO49+BO51+BO53+BO55+BO58</f>
        <v>305854.23728813557</v>
      </c>
      <c r="BP44" s="37">
        <f>+BP45+BP47+BP49+BP51+BP53+BP55+BP58</f>
        <v>187680</v>
      </c>
      <c r="BQ44" s="284">
        <f t="shared" si="15"/>
        <v>549500</v>
      </c>
      <c r="BR44" s="331">
        <f>+BR45+BR47+BR49+BR51+BR53+BR55+BR58</f>
        <v>93039.661016949161</v>
      </c>
      <c r="BS44" s="37">
        <f>+BS45+BS47+BS49+BS51+BS53+BS55+BS58</f>
        <v>165600</v>
      </c>
      <c r="BT44" s="37">
        <f>+BT45+BT47+BT49+BT51+BT53+BT55+BT58</f>
        <v>533900.33898305078</v>
      </c>
      <c r="BU44" s="332">
        <f t="shared" si="16"/>
        <v>792540</v>
      </c>
      <c r="BV44" s="491">
        <f>+BV45+BV47+BV49+BV51+BV53+BV55+BV58</f>
        <v>75716.338983050839</v>
      </c>
      <c r="BW44" s="37">
        <f>+BW45+BW47+BW49+BW51+BW53+BW55+BW58</f>
        <v>415579.66101694916</v>
      </c>
      <c r="BX44" s="37">
        <f>+BX45+BX47+BX49+BX51+BX53+BX55+BX58</f>
        <v>187680</v>
      </c>
      <c r="BY44" s="284">
        <f t="shared" si="17"/>
        <v>678976</v>
      </c>
      <c r="BZ44" s="331">
        <f>+BZ45+BZ47+BZ49+BZ51+BZ53+BZ55+BZ58</f>
        <v>263084.74576271186</v>
      </c>
      <c r="CA44" s="37">
        <f>+CA45+CA47+CA49+CA51+CA53+CA55+CA58</f>
        <v>764074.57627118647</v>
      </c>
      <c r="CB44" s="37">
        <f>+CB45+CB47+CB49+CB51+CB53+CB55+CB58</f>
        <v>880120.67796610168</v>
      </c>
      <c r="CC44" s="332">
        <f t="shared" si="18"/>
        <v>1907280</v>
      </c>
      <c r="CD44" s="331">
        <f t="shared" si="163"/>
        <v>610686.50847457629</v>
      </c>
      <c r="CE44" s="37">
        <f t="shared" si="163"/>
        <v>2313508.4745762711</v>
      </c>
      <c r="CF44" s="37">
        <f t="shared" si="163"/>
        <v>2540101.0169491526</v>
      </c>
      <c r="CG44" s="332">
        <f t="shared" si="163"/>
        <v>5464296</v>
      </c>
      <c r="CH44" s="695"/>
      <c r="CI44" s="118"/>
      <c r="CJ44" s="747">
        <f>IF(H44=0,IF(CD44&gt;0,"Error",H44-CD44),H44-CD44)</f>
        <v>1563461.096045197</v>
      </c>
      <c r="CK44" s="748">
        <f t="shared" ref="CK44:CK45" si="167">IF(I44=0,IF(CE44&gt;0,"Error",I44-CE44),I44-CE44)</f>
        <v>7104548.1581920935</v>
      </c>
      <c r="CL44" s="748">
        <f t="shared" ref="CL44:CL45" si="168">IF(J44=0,IF(CF44&gt;0,"Error",J44-CF44),J44-CF44)</f>
        <v>3379694.7457627123</v>
      </c>
      <c r="CM44" s="749">
        <f t="shared" ref="CM44:CM45" si="169">IF(K44=0,IF(CG44&gt;0,"Error",K44-CG44),K44-CG44)</f>
        <v>12047704.000000004</v>
      </c>
      <c r="CN44" s="747">
        <v>0</v>
      </c>
      <c r="CO44" s="748">
        <f>CO45+CO47+CO49+CO51+CO53+CO55+CO58</f>
        <v>293167.52542372874</v>
      </c>
      <c r="CP44" s="748">
        <f>CP45+CP47+CP49+CP51+CP53+CP55+CP58</f>
        <v>317518.98305084748</v>
      </c>
      <c r="CQ44" s="748">
        <f t="shared" si="39"/>
        <v>2313508.4745762711</v>
      </c>
      <c r="CR44" s="862">
        <f t="shared" si="40"/>
        <v>2540101.0169491526</v>
      </c>
      <c r="CS44" s="749">
        <f t="shared" si="41"/>
        <v>5464296</v>
      </c>
      <c r="CT44" s="893">
        <f t="shared" si="42"/>
        <v>0</v>
      </c>
    </row>
    <row r="45" spans="1:612" ht="48" customHeight="1" x14ac:dyDescent="0.25">
      <c r="B45" s="579" t="str">
        <f t="shared" si="19"/>
        <v>C1</v>
      </c>
      <c r="C45" s="597" t="s">
        <v>114</v>
      </c>
      <c r="D45" s="630">
        <v>252456</v>
      </c>
      <c r="E45" s="38">
        <v>1402544</v>
      </c>
      <c r="F45" s="38">
        <v>0</v>
      </c>
      <c r="G45" s="38">
        <v>1655000</v>
      </c>
      <c r="H45" s="38">
        <v>241322.03389830492</v>
      </c>
      <c r="I45" s="38">
        <v>1340677.9661016951</v>
      </c>
      <c r="J45" s="38">
        <v>0</v>
      </c>
      <c r="K45" s="631">
        <v>1582000</v>
      </c>
      <c r="L45" s="584">
        <v>1582000</v>
      </c>
      <c r="M45" s="38"/>
      <c r="N45" s="38"/>
      <c r="O45" s="52"/>
      <c r="P45" s="52"/>
      <c r="Q45" s="40"/>
      <c r="R45" s="40"/>
      <c r="S45" s="40"/>
      <c r="T45" s="40" t="s">
        <v>27</v>
      </c>
      <c r="U45" s="40"/>
      <c r="V45" s="40" t="s">
        <v>115</v>
      </c>
      <c r="W45" s="40"/>
      <c r="X45" s="40"/>
      <c r="Y45" s="40"/>
      <c r="Z45" s="40"/>
      <c r="AA45" s="40"/>
      <c r="AB45" s="40"/>
      <c r="AC45" s="40"/>
      <c r="AD45" s="40"/>
      <c r="AE45" s="40"/>
      <c r="AF45" s="40"/>
      <c r="AG45" s="407"/>
      <c r="AH45" s="333"/>
      <c r="AI45" s="22"/>
      <c r="AJ45" s="22"/>
      <c r="AK45" s="281"/>
      <c r="AL45" s="333"/>
      <c r="AM45" s="22"/>
      <c r="AN45" s="22"/>
      <c r="AO45" s="334"/>
      <c r="AP45" s="492"/>
      <c r="AQ45" s="22"/>
      <c r="AR45" s="22"/>
      <c r="AS45" s="281"/>
      <c r="AT45" s="333"/>
      <c r="AU45" s="22"/>
      <c r="AV45" s="22"/>
      <c r="AW45" s="334"/>
      <c r="AX45" s="492"/>
      <c r="AY45" s="22"/>
      <c r="AZ45" s="22"/>
      <c r="BA45" s="281"/>
      <c r="BB45" s="333"/>
      <c r="BC45" s="22"/>
      <c r="BD45" s="22"/>
      <c r="BE45" s="334"/>
      <c r="BF45" s="492"/>
      <c r="BG45" s="22"/>
      <c r="BH45" s="22"/>
      <c r="BI45" s="281"/>
      <c r="BJ45" s="333"/>
      <c r="BK45" s="22"/>
      <c r="BL45" s="22"/>
      <c r="BM45" s="334"/>
      <c r="BN45" s="492">
        <f t="shared" ref="BN45:CG45" si="170">SUM(BN46:BN46)</f>
        <v>25245.762711864401</v>
      </c>
      <c r="BO45" s="22">
        <f t="shared" si="170"/>
        <v>140254.2372881356</v>
      </c>
      <c r="BP45" s="22">
        <f t="shared" si="170"/>
        <v>0</v>
      </c>
      <c r="BQ45" s="281">
        <f t="shared" si="170"/>
        <v>165500</v>
      </c>
      <c r="BR45" s="333">
        <f t="shared" si="170"/>
        <v>0</v>
      </c>
      <c r="BS45" s="22">
        <f t="shared" si="170"/>
        <v>0</v>
      </c>
      <c r="BT45" s="22">
        <f t="shared" si="170"/>
        <v>0</v>
      </c>
      <c r="BU45" s="334">
        <f t="shared" si="170"/>
        <v>0</v>
      </c>
      <c r="BV45" s="492">
        <f t="shared" si="170"/>
        <v>0</v>
      </c>
      <c r="BW45" s="22">
        <f t="shared" si="170"/>
        <v>0</v>
      </c>
      <c r="BX45" s="22">
        <f t="shared" si="170"/>
        <v>0</v>
      </c>
      <c r="BY45" s="281">
        <f t="shared" si="170"/>
        <v>0</v>
      </c>
      <c r="BZ45" s="333">
        <f t="shared" si="170"/>
        <v>50491.525423728803</v>
      </c>
      <c r="CA45" s="22">
        <f t="shared" si="170"/>
        <v>280508.4745762712</v>
      </c>
      <c r="CB45" s="22">
        <f t="shared" si="170"/>
        <v>0</v>
      </c>
      <c r="CC45" s="334">
        <f t="shared" si="170"/>
        <v>331000</v>
      </c>
      <c r="CD45" s="333">
        <f t="shared" si="170"/>
        <v>75737.288135593204</v>
      </c>
      <c r="CE45" s="22">
        <f t="shared" si="170"/>
        <v>420762.71186440683</v>
      </c>
      <c r="CF45" s="22">
        <f t="shared" si="170"/>
        <v>0</v>
      </c>
      <c r="CG45" s="334">
        <f t="shared" si="170"/>
        <v>496500</v>
      </c>
      <c r="CH45" s="695" t="s">
        <v>739</v>
      </c>
      <c r="CI45" s="118" t="s">
        <v>739</v>
      </c>
      <c r="CJ45" s="750">
        <f>IF(H45=0,IF(CD45&gt;0,"Error",H45-CD45),H45-CD45)</f>
        <v>165584.74576271171</v>
      </c>
      <c r="CK45" s="751">
        <f t="shared" si="167"/>
        <v>919915.25423728826</v>
      </c>
      <c r="CL45" s="751">
        <f t="shared" si="168"/>
        <v>0</v>
      </c>
      <c r="CM45" s="752">
        <f t="shared" si="169"/>
        <v>1085500</v>
      </c>
      <c r="CN45" s="750">
        <v>0</v>
      </c>
      <c r="CO45" s="751">
        <f t="shared" si="37"/>
        <v>75737.288135593204</v>
      </c>
      <c r="CP45" s="751">
        <f t="shared" si="38"/>
        <v>0</v>
      </c>
      <c r="CQ45" s="751">
        <f t="shared" si="39"/>
        <v>420762.71186440683</v>
      </c>
      <c r="CR45" s="863">
        <f t="shared" si="40"/>
        <v>0</v>
      </c>
      <c r="CS45" s="752">
        <f t="shared" si="41"/>
        <v>496500</v>
      </c>
      <c r="CT45" s="2">
        <f t="shared" si="42"/>
        <v>0</v>
      </c>
    </row>
    <row r="46" spans="1:612" s="4" customFormat="1" ht="24.75" customHeight="1" x14ac:dyDescent="0.25">
      <c r="A46" s="7"/>
      <c r="B46" s="579" t="str">
        <f t="shared" si="19"/>
        <v>C1</v>
      </c>
      <c r="C46" s="598" t="s">
        <v>116</v>
      </c>
      <c r="D46" s="480"/>
      <c r="E46" s="272"/>
      <c r="F46" s="272"/>
      <c r="G46" s="272"/>
      <c r="H46" s="272"/>
      <c r="I46" s="272"/>
      <c r="J46" s="272"/>
      <c r="K46" s="457"/>
      <c r="L46" s="519"/>
      <c r="M46" s="48">
        <v>1655000</v>
      </c>
      <c r="N46" s="48" t="s">
        <v>56</v>
      </c>
      <c r="O46" s="46">
        <f>+Y46</f>
        <v>44687</v>
      </c>
      <c r="P46" s="46">
        <f>+AF46</f>
        <v>45049</v>
      </c>
      <c r="Q46" s="42" t="s">
        <v>117</v>
      </c>
      <c r="R46" s="42">
        <v>25</v>
      </c>
      <c r="S46" s="42" t="s">
        <v>118</v>
      </c>
      <c r="T46" s="31" t="s">
        <v>27</v>
      </c>
      <c r="U46" s="42" t="s">
        <v>119</v>
      </c>
      <c r="V46" s="42" t="s">
        <v>120</v>
      </c>
      <c r="W46" s="42"/>
      <c r="X46" s="42"/>
      <c r="Y46" s="46">
        <v>44687</v>
      </c>
      <c r="Z46" s="46">
        <f>+Y46+14</f>
        <v>44701</v>
      </c>
      <c r="AA46" s="46">
        <f>+Z46+3+7</f>
        <v>44711</v>
      </c>
      <c r="AB46" s="46">
        <f>+AA46+30+7</f>
        <v>44748</v>
      </c>
      <c r="AC46" s="46">
        <f>AB46+3</f>
        <v>44751</v>
      </c>
      <c r="AD46" s="46">
        <f>AC46</f>
        <v>44751</v>
      </c>
      <c r="AE46" s="46">
        <f>+AD46+28</f>
        <v>44779</v>
      </c>
      <c r="AF46" s="43">
        <f>+AE46+270</f>
        <v>45049</v>
      </c>
      <c r="AG46" s="310"/>
      <c r="AH46" s="335"/>
      <c r="AI46" s="44"/>
      <c r="AJ46" s="44"/>
      <c r="AK46" s="285">
        <f>+AH46+AI46+AJ46</f>
        <v>0</v>
      </c>
      <c r="AL46" s="335"/>
      <c r="AM46" s="44"/>
      <c r="AN46" s="44"/>
      <c r="AO46" s="336">
        <f t="shared" si="8"/>
        <v>0</v>
      </c>
      <c r="AP46" s="493"/>
      <c r="AQ46" s="44"/>
      <c r="AR46" s="44"/>
      <c r="AS46" s="285">
        <f t="shared" si="9"/>
        <v>0</v>
      </c>
      <c r="AT46" s="335"/>
      <c r="AU46" s="44"/>
      <c r="AV46" s="44"/>
      <c r="AW46" s="336">
        <f t="shared" si="10"/>
        <v>0</v>
      </c>
      <c r="AX46" s="493"/>
      <c r="AY46" s="44"/>
      <c r="AZ46" s="44"/>
      <c r="BA46" s="285">
        <f t="shared" si="11"/>
        <v>0</v>
      </c>
      <c r="BB46" s="335"/>
      <c r="BC46" s="44"/>
      <c r="BD46" s="44"/>
      <c r="BE46" s="336">
        <f t="shared" si="12"/>
        <v>0</v>
      </c>
      <c r="BF46" s="493"/>
      <c r="BG46" s="44"/>
      <c r="BH46" s="44"/>
      <c r="BI46" s="285">
        <f t="shared" si="13"/>
        <v>0</v>
      </c>
      <c r="BJ46" s="335"/>
      <c r="BK46" s="44"/>
      <c r="BL46" s="44"/>
      <c r="BM46" s="336">
        <f t="shared" si="14"/>
        <v>0</v>
      </c>
      <c r="BN46" s="493">
        <v>25245.762711864401</v>
      </c>
      <c r="BO46" s="44">
        <v>140254.2372881356</v>
      </c>
      <c r="BP46" s="44"/>
      <c r="BQ46" s="285">
        <f t="shared" si="15"/>
        <v>165500</v>
      </c>
      <c r="BR46" s="335"/>
      <c r="BS46" s="44"/>
      <c r="BT46" s="44"/>
      <c r="BU46" s="336">
        <f t="shared" si="16"/>
        <v>0</v>
      </c>
      <c r="BV46" s="493"/>
      <c r="BW46" s="44"/>
      <c r="BX46" s="44"/>
      <c r="BY46" s="285">
        <f t="shared" si="17"/>
        <v>0</v>
      </c>
      <c r="BZ46" s="335">
        <v>50491.525423728803</v>
      </c>
      <c r="CA46" s="44">
        <v>280508.4745762712</v>
      </c>
      <c r="CB46" s="44"/>
      <c r="CC46" s="336">
        <f t="shared" si="18"/>
        <v>331000</v>
      </c>
      <c r="CD46" s="335">
        <f t="shared" ref="CD46:CG46" si="171">+AH46+AL46+AP46+AT46+AX46+BB46+BF46+BJ46+BN46+BR46+BV46+BZ46</f>
        <v>75737.288135593204</v>
      </c>
      <c r="CE46" s="44">
        <f t="shared" si="171"/>
        <v>420762.71186440683</v>
      </c>
      <c r="CF46" s="44">
        <f t="shared" si="171"/>
        <v>0</v>
      </c>
      <c r="CG46" s="336">
        <f t="shared" si="171"/>
        <v>496500</v>
      </c>
      <c r="CH46" s="695" t="s">
        <v>739</v>
      </c>
      <c r="CI46" s="118" t="s">
        <v>739</v>
      </c>
      <c r="CJ46" s="753"/>
      <c r="CK46" s="754"/>
      <c r="CL46" s="754"/>
      <c r="CM46" s="755"/>
      <c r="CN46" s="753">
        <v>0</v>
      </c>
      <c r="CO46" s="754">
        <f t="shared" si="37"/>
        <v>75737.288135593204</v>
      </c>
      <c r="CP46" s="754">
        <f t="shared" si="38"/>
        <v>0</v>
      </c>
      <c r="CQ46" s="754">
        <f t="shared" si="39"/>
        <v>420762.71186440683</v>
      </c>
      <c r="CR46" s="864">
        <f t="shared" si="40"/>
        <v>0</v>
      </c>
      <c r="CS46" s="755">
        <f t="shared" si="41"/>
        <v>496500</v>
      </c>
      <c r="CT46" s="2">
        <f t="shared" si="42"/>
        <v>0</v>
      </c>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row>
    <row r="47" spans="1:612" s="4" customFormat="1" ht="39.75" customHeight="1" x14ac:dyDescent="0.25">
      <c r="A47" s="7"/>
      <c r="B47" s="579" t="str">
        <f>B46</f>
        <v>C1</v>
      </c>
      <c r="C47" s="597" t="s">
        <v>123</v>
      </c>
      <c r="D47" s="630">
        <v>341305</v>
      </c>
      <c r="E47" s="38">
        <v>0</v>
      </c>
      <c r="F47" s="38">
        <v>1896135</v>
      </c>
      <c r="G47" s="38">
        <v>2237440</v>
      </c>
      <c r="H47" s="38">
        <v>341304.40677966084</v>
      </c>
      <c r="I47" s="38">
        <v>0</v>
      </c>
      <c r="J47" s="38">
        <v>1896135.5932203392</v>
      </c>
      <c r="K47" s="631">
        <v>2237440</v>
      </c>
      <c r="L47" s="584"/>
      <c r="M47" s="38"/>
      <c r="N47" s="38"/>
      <c r="O47" s="52"/>
      <c r="P47" s="52"/>
      <c r="Q47" s="40"/>
      <c r="R47" s="40"/>
      <c r="S47" s="40"/>
      <c r="T47" s="47" t="s">
        <v>28</v>
      </c>
      <c r="U47" s="40"/>
      <c r="V47" s="40"/>
      <c r="W47" s="40"/>
      <c r="X47" s="40"/>
      <c r="Y47" s="40"/>
      <c r="Z47" s="40"/>
      <c r="AA47" s="40"/>
      <c r="AB47" s="40"/>
      <c r="AC47" s="40"/>
      <c r="AD47" s="40"/>
      <c r="AE47" s="40"/>
      <c r="AF47" s="40"/>
      <c r="AG47" s="407"/>
      <c r="AH47" s="333">
        <f>+AH48</f>
        <v>0</v>
      </c>
      <c r="AI47" s="22">
        <f t="shared" ref="AI47:CB47" si="172">+AI48</f>
        <v>0</v>
      </c>
      <c r="AJ47" s="22">
        <f t="shared" si="172"/>
        <v>0</v>
      </c>
      <c r="AK47" s="281">
        <f t="shared" ref="AK47:AK56" si="173">+AH47+AI47+AJ47</f>
        <v>0</v>
      </c>
      <c r="AL47" s="333">
        <f t="shared" si="172"/>
        <v>0</v>
      </c>
      <c r="AM47" s="22">
        <f t="shared" si="172"/>
        <v>0</v>
      </c>
      <c r="AN47" s="22">
        <f t="shared" si="172"/>
        <v>0</v>
      </c>
      <c r="AO47" s="334">
        <f t="shared" si="8"/>
        <v>0</v>
      </c>
      <c r="AP47" s="492">
        <f t="shared" si="172"/>
        <v>0</v>
      </c>
      <c r="AQ47" s="22">
        <f t="shared" si="172"/>
        <v>0</v>
      </c>
      <c r="AR47" s="22">
        <f t="shared" si="172"/>
        <v>0</v>
      </c>
      <c r="AS47" s="281">
        <f t="shared" ref="AS47:AS77" si="174">+AP47+AQ47+AR47</f>
        <v>0</v>
      </c>
      <c r="AT47" s="333">
        <f t="shared" si="172"/>
        <v>0</v>
      </c>
      <c r="AU47" s="22">
        <f t="shared" si="172"/>
        <v>0</v>
      </c>
      <c r="AV47" s="22">
        <f t="shared" si="172"/>
        <v>0</v>
      </c>
      <c r="AW47" s="334">
        <f t="shared" ref="AW47:AW77" si="175">+AT47+AU47+AV47</f>
        <v>0</v>
      </c>
      <c r="AX47" s="492">
        <f t="shared" si="172"/>
        <v>0</v>
      </c>
      <c r="AY47" s="22">
        <f t="shared" si="172"/>
        <v>0</v>
      </c>
      <c r="AZ47" s="22">
        <f t="shared" si="172"/>
        <v>0</v>
      </c>
      <c r="BA47" s="281">
        <f t="shared" ref="BA47:BA77" si="176">+AX47+AY47+AZ47</f>
        <v>0</v>
      </c>
      <c r="BB47" s="333">
        <f t="shared" si="172"/>
        <v>0</v>
      </c>
      <c r="BC47" s="22">
        <f t="shared" si="172"/>
        <v>0</v>
      </c>
      <c r="BD47" s="22">
        <f t="shared" si="172"/>
        <v>0</v>
      </c>
      <c r="BE47" s="334">
        <f t="shared" ref="BE47:BE77" si="177">+BB47+BC47+BD47</f>
        <v>0</v>
      </c>
      <c r="BF47" s="492">
        <f t="shared" si="172"/>
        <v>0</v>
      </c>
      <c r="BG47" s="22">
        <f t="shared" si="172"/>
        <v>0</v>
      </c>
      <c r="BH47" s="22">
        <f t="shared" si="172"/>
        <v>0</v>
      </c>
      <c r="BI47" s="281">
        <f t="shared" ref="BI47:BI77" si="178">+BF47+BG47+BH47</f>
        <v>0</v>
      </c>
      <c r="BJ47" s="333">
        <f t="shared" si="172"/>
        <v>0</v>
      </c>
      <c r="BK47" s="22">
        <f t="shared" si="172"/>
        <v>0</v>
      </c>
      <c r="BL47" s="22">
        <f t="shared" si="172"/>
        <v>0</v>
      </c>
      <c r="BM47" s="334">
        <f t="shared" ref="BM47:BM77" si="179">+BJ47+BK47+BL47</f>
        <v>0</v>
      </c>
      <c r="BN47" s="492">
        <f t="shared" si="172"/>
        <v>0</v>
      </c>
      <c r="BO47" s="22">
        <f t="shared" si="172"/>
        <v>0</v>
      </c>
      <c r="BP47" s="22">
        <f t="shared" si="172"/>
        <v>0</v>
      </c>
      <c r="BQ47" s="281">
        <f t="shared" ref="BQ47:BQ77" si="180">+BN47+BO47+BP47</f>
        <v>0</v>
      </c>
      <c r="BR47" s="333">
        <f t="shared" si="172"/>
        <v>34129.830508474581</v>
      </c>
      <c r="BS47" s="22">
        <f t="shared" si="172"/>
        <v>0</v>
      </c>
      <c r="BT47" s="22">
        <f t="shared" si="172"/>
        <v>189610.16949152542</v>
      </c>
      <c r="BU47" s="334">
        <f t="shared" ref="BU47:BU77" si="181">+BR47+BS47+BT47</f>
        <v>223740</v>
      </c>
      <c r="BV47" s="492">
        <f t="shared" si="172"/>
        <v>0</v>
      </c>
      <c r="BW47" s="22">
        <f t="shared" si="172"/>
        <v>0</v>
      </c>
      <c r="BX47" s="22">
        <f t="shared" si="172"/>
        <v>0</v>
      </c>
      <c r="BY47" s="281">
        <f t="shared" ref="BY47:BY77" si="182">+BV47+BW47+BX47</f>
        <v>0</v>
      </c>
      <c r="BZ47" s="333">
        <f t="shared" si="172"/>
        <v>68259.661016949161</v>
      </c>
      <c r="CA47" s="22">
        <f t="shared" si="172"/>
        <v>0</v>
      </c>
      <c r="CB47" s="22">
        <f t="shared" si="172"/>
        <v>379220.33898305084</v>
      </c>
      <c r="CC47" s="334">
        <f t="shared" ref="CC47:CC77" si="183">+BZ47+CA47+CB47</f>
        <v>447480</v>
      </c>
      <c r="CD47" s="333">
        <f t="shared" ref="CD47:CG70" si="184">+AH47+AL47+AP47+AT47+AX47+BB47+BF47+BJ47+BN47+BR47+BV47+BZ47</f>
        <v>102389.49152542374</v>
      </c>
      <c r="CE47" s="22">
        <f t="shared" si="184"/>
        <v>0</v>
      </c>
      <c r="CF47" s="22">
        <f t="shared" si="184"/>
        <v>568830.50847457629</v>
      </c>
      <c r="CG47" s="334">
        <f t="shared" si="184"/>
        <v>671220</v>
      </c>
      <c r="CH47" s="695" t="s">
        <v>739</v>
      </c>
      <c r="CI47" s="118" t="s">
        <v>766</v>
      </c>
      <c r="CJ47" s="750">
        <f>IF(H47=0,IF(CD47&gt;0,"Error",H47-CD47),H47-CD47)</f>
        <v>238914.9152542371</v>
      </c>
      <c r="CK47" s="751">
        <f t="shared" ref="CK47" si="185">IF(I47=0,IF(CE47&gt;0,"Error",I47-CE47),I47-CE47)</f>
        <v>0</v>
      </c>
      <c r="CL47" s="751">
        <f t="shared" ref="CL47" si="186">IF(J47=0,IF(CF47&gt;0,"Error",J47-CF47),J47-CF47)</f>
        <v>1327305.0847457629</v>
      </c>
      <c r="CM47" s="752">
        <f t="shared" ref="CM47" si="187">IF(K47=0,IF(CG47&gt;0,"Error",K47-CG47),K47-CG47)</f>
        <v>1566220</v>
      </c>
      <c r="CN47" s="750">
        <v>0</v>
      </c>
      <c r="CO47" s="751">
        <f t="shared" si="37"/>
        <v>0</v>
      </c>
      <c r="CP47" s="751">
        <f t="shared" si="38"/>
        <v>102389.49152542374</v>
      </c>
      <c r="CQ47" s="751">
        <f t="shared" si="39"/>
        <v>0</v>
      </c>
      <c r="CR47" s="863">
        <f t="shared" si="40"/>
        <v>568830.50847457629</v>
      </c>
      <c r="CS47" s="752">
        <f t="shared" si="41"/>
        <v>671220</v>
      </c>
      <c r="CT47" s="2">
        <f t="shared" si="42"/>
        <v>0</v>
      </c>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row>
    <row r="48" spans="1:612" s="4" customFormat="1" ht="24.75" customHeight="1" x14ac:dyDescent="0.25">
      <c r="A48" s="7"/>
      <c r="B48" s="579" t="str">
        <f t="shared" si="19"/>
        <v>C1</v>
      </c>
      <c r="C48" s="598" t="s">
        <v>124</v>
      </c>
      <c r="D48" s="480"/>
      <c r="E48" s="272"/>
      <c r="F48" s="272"/>
      <c r="G48" s="272"/>
      <c r="H48" s="272"/>
      <c r="I48" s="272"/>
      <c r="J48" s="272"/>
      <c r="K48" s="457"/>
      <c r="L48" s="519"/>
      <c r="M48" s="48">
        <v>2237400</v>
      </c>
      <c r="N48" s="48" t="s">
        <v>56</v>
      </c>
      <c r="O48" s="30"/>
      <c r="P48" s="30"/>
      <c r="Q48" s="31" t="s">
        <v>72</v>
      </c>
      <c r="R48" s="42">
        <v>3</v>
      </c>
      <c r="S48" s="42"/>
      <c r="T48" s="49" t="s">
        <v>28</v>
      </c>
      <c r="U48" s="42" t="s">
        <v>59</v>
      </c>
      <c r="V48" s="42" t="s">
        <v>75</v>
      </c>
      <c r="W48" s="42"/>
      <c r="X48" s="42"/>
      <c r="Y48" s="43">
        <v>44711</v>
      </c>
      <c r="Z48" s="43">
        <f>+Y48+14</f>
        <v>44725</v>
      </c>
      <c r="AA48" s="43">
        <f>+Z48+7+5+2</f>
        <v>44739</v>
      </c>
      <c r="AB48" s="43">
        <f>+AA48+30+7</f>
        <v>44776</v>
      </c>
      <c r="AC48" s="43">
        <f>+AB48+3+3+14</f>
        <v>44796</v>
      </c>
      <c r="AD48" s="43">
        <f>+AC48+3</f>
        <v>44799</v>
      </c>
      <c r="AE48" s="43">
        <f>+AD48+7+7</f>
        <v>44813</v>
      </c>
      <c r="AF48" s="46">
        <f>+AE48+270</f>
        <v>45083</v>
      </c>
      <c r="AG48" s="310" t="s">
        <v>125</v>
      </c>
      <c r="AH48" s="337"/>
      <c r="AI48" s="45"/>
      <c r="AJ48" s="45"/>
      <c r="AK48" s="286">
        <f t="shared" si="173"/>
        <v>0</v>
      </c>
      <c r="AL48" s="337"/>
      <c r="AM48" s="45"/>
      <c r="AN48" s="45"/>
      <c r="AO48" s="338">
        <f t="shared" si="8"/>
        <v>0</v>
      </c>
      <c r="AP48" s="494"/>
      <c r="AQ48" s="45"/>
      <c r="AR48" s="45"/>
      <c r="AS48" s="286">
        <f t="shared" si="174"/>
        <v>0</v>
      </c>
      <c r="AT48" s="337"/>
      <c r="AU48" s="45"/>
      <c r="AV48" s="45"/>
      <c r="AW48" s="338">
        <f t="shared" si="175"/>
        <v>0</v>
      </c>
      <c r="AX48" s="494"/>
      <c r="AY48" s="45"/>
      <c r="AZ48" s="45"/>
      <c r="BA48" s="286">
        <f t="shared" si="176"/>
        <v>0</v>
      </c>
      <c r="BB48" s="335"/>
      <c r="BC48" s="44"/>
      <c r="BD48" s="44"/>
      <c r="BE48" s="336">
        <f t="shared" si="177"/>
        <v>0</v>
      </c>
      <c r="BF48" s="494"/>
      <c r="BG48" s="45"/>
      <c r="BH48" s="45"/>
      <c r="BI48" s="286">
        <f t="shared" si="178"/>
        <v>0</v>
      </c>
      <c r="BJ48" s="337"/>
      <c r="BK48" s="45"/>
      <c r="BL48" s="45"/>
      <c r="BM48" s="338">
        <f t="shared" si="179"/>
        <v>0</v>
      </c>
      <c r="BN48" s="493"/>
      <c r="BO48" s="44"/>
      <c r="BP48" s="44"/>
      <c r="BQ48" s="285">
        <f t="shared" si="180"/>
        <v>0</v>
      </c>
      <c r="BR48" s="335">
        <v>34129.830508474581</v>
      </c>
      <c r="BS48" s="44"/>
      <c r="BT48" s="44">
        <v>189610.16949152542</v>
      </c>
      <c r="BU48" s="336">
        <f t="shared" si="181"/>
        <v>223740</v>
      </c>
      <c r="BV48" s="493"/>
      <c r="BW48" s="44"/>
      <c r="BX48" s="44"/>
      <c r="BY48" s="285">
        <f t="shared" si="182"/>
        <v>0</v>
      </c>
      <c r="BZ48" s="335">
        <v>68259.661016949161</v>
      </c>
      <c r="CA48" s="44"/>
      <c r="CB48" s="44">
        <v>379220.33898305084</v>
      </c>
      <c r="CC48" s="336">
        <f t="shared" si="183"/>
        <v>447480</v>
      </c>
      <c r="CD48" s="337">
        <f t="shared" si="184"/>
        <v>102389.49152542374</v>
      </c>
      <c r="CE48" s="45">
        <f t="shared" si="184"/>
        <v>0</v>
      </c>
      <c r="CF48" s="45">
        <f t="shared" si="184"/>
        <v>568830.50847457629</v>
      </c>
      <c r="CG48" s="338">
        <f t="shared" si="184"/>
        <v>671220</v>
      </c>
      <c r="CH48" s="695" t="s">
        <v>739</v>
      </c>
      <c r="CI48" s="118" t="s">
        <v>766</v>
      </c>
      <c r="CJ48" s="756"/>
      <c r="CK48" s="757"/>
      <c r="CL48" s="757"/>
      <c r="CM48" s="761"/>
      <c r="CN48" s="756">
        <v>0</v>
      </c>
      <c r="CO48" s="757">
        <f t="shared" si="37"/>
        <v>0</v>
      </c>
      <c r="CP48" s="757">
        <f t="shared" si="38"/>
        <v>102389.49152542374</v>
      </c>
      <c r="CQ48" s="757">
        <f t="shared" si="39"/>
        <v>0</v>
      </c>
      <c r="CR48" s="865">
        <f t="shared" si="40"/>
        <v>568830.50847457629</v>
      </c>
      <c r="CS48" s="761">
        <f t="shared" si="41"/>
        <v>671220</v>
      </c>
      <c r="CT48" s="2">
        <f t="shared" si="42"/>
        <v>0</v>
      </c>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row>
    <row r="49" spans="1:612" s="4" customFormat="1" ht="24.75" customHeight="1" x14ac:dyDescent="0.25">
      <c r="A49" s="7"/>
      <c r="B49" s="579" t="str">
        <f t="shared" si="19"/>
        <v>C1</v>
      </c>
      <c r="C49" s="597" t="s">
        <v>126</v>
      </c>
      <c r="D49" s="630">
        <v>341647</v>
      </c>
      <c r="E49" s="38">
        <v>1898033</v>
      </c>
      <c r="F49" s="38">
        <v>0</v>
      </c>
      <c r="G49" s="38">
        <f t="shared" si="69"/>
        <v>2239680</v>
      </c>
      <c r="H49" s="38">
        <v>341647</v>
      </c>
      <c r="I49" s="38">
        <v>1898033</v>
      </c>
      <c r="J49" s="38">
        <v>0</v>
      </c>
      <c r="K49" s="631">
        <f>+H49+I49+J49</f>
        <v>2239680</v>
      </c>
      <c r="L49" s="584"/>
      <c r="M49" s="38"/>
      <c r="N49" s="38"/>
      <c r="O49" s="39"/>
      <c r="P49" s="39"/>
      <c r="Q49" s="40"/>
      <c r="R49" s="40"/>
      <c r="S49" s="40"/>
      <c r="T49" s="40" t="s">
        <v>27</v>
      </c>
      <c r="U49" s="40"/>
      <c r="V49" s="40"/>
      <c r="W49" s="40"/>
      <c r="X49" s="40"/>
      <c r="Y49" s="40"/>
      <c r="Z49" s="40"/>
      <c r="AA49" s="40"/>
      <c r="AB49" s="40"/>
      <c r="AC49" s="40"/>
      <c r="AD49" s="40"/>
      <c r="AE49" s="40"/>
      <c r="AF49" s="40"/>
      <c r="AG49" s="407"/>
      <c r="AH49" s="333">
        <f>+AH50</f>
        <v>0</v>
      </c>
      <c r="AI49" s="22">
        <f t="shared" ref="AI49:AJ49" si="188">+AI50</f>
        <v>0</v>
      </c>
      <c r="AJ49" s="22">
        <f t="shared" si="188"/>
        <v>0</v>
      </c>
      <c r="AK49" s="281">
        <f t="shared" si="173"/>
        <v>0</v>
      </c>
      <c r="AL49" s="333">
        <f>+AL50</f>
        <v>0</v>
      </c>
      <c r="AM49" s="22">
        <f t="shared" ref="AM49" si="189">+AM50</f>
        <v>0</v>
      </c>
      <c r="AN49" s="22">
        <f t="shared" ref="AN49" si="190">+AN50</f>
        <v>0</v>
      </c>
      <c r="AO49" s="334">
        <f t="shared" si="8"/>
        <v>0</v>
      </c>
      <c r="AP49" s="492">
        <f>+AP50</f>
        <v>0</v>
      </c>
      <c r="AQ49" s="22">
        <f t="shared" ref="AQ49" si="191">+AQ50</f>
        <v>0</v>
      </c>
      <c r="AR49" s="22">
        <f t="shared" ref="AR49" si="192">+AR50</f>
        <v>0</v>
      </c>
      <c r="AS49" s="281">
        <f t="shared" si="174"/>
        <v>0</v>
      </c>
      <c r="AT49" s="333">
        <f>+AT50</f>
        <v>0</v>
      </c>
      <c r="AU49" s="22">
        <f t="shared" ref="AU49" si="193">+AU50</f>
        <v>0</v>
      </c>
      <c r="AV49" s="22">
        <f t="shared" ref="AV49" si="194">+AV50</f>
        <v>0</v>
      </c>
      <c r="AW49" s="334">
        <f t="shared" si="175"/>
        <v>0</v>
      </c>
      <c r="AX49" s="492">
        <f>+AX50</f>
        <v>0</v>
      </c>
      <c r="AY49" s="22">
        <f t="shared" ref="AY49" si="195">+AY50</f>
        <v>0</v>
      </c>
      <c r="AZ49" s="22">
        <f t="shared" ref="AZ49" si="196">+AZ50</f>
        <v>0</v>
      </c>
      <c r="BA49" s="281">
        <f t="shared" si="176"/>
        <v>0</v>
      </c>
      <c r="BB49" s="333">
        <f>+BB50</f>
        <v>0</v>
      </c>
      <c r="BC49" s="22">
        <f t="shared" ref="BC49" si="197">+BC50</f>
        <v>0</v>
      </c>
      <c r="BD49" s="22">
        <f t="shared" ref="BD49" si="198">+BD50</f>
        <v>0</v>
      </c>
      <c r="BE49" s="334">
        <f t="shared" si="177"/>
        <v>0</v>
      </c>
      <c r="BF49" s="492">
        <f>+BF50</f>
        <v>0</v>
      </c>
      <c r="BG49" s="22">
        <f t="shared" ref="BG49" si="199">+BG50</f>
        <v>0</v>
      </c>
      <c r="BH49" s="22">
        <f t="shared" ref="BH49" si="200">+BH50</f>
        <v>0</v>
      </c>
      <c r="BI49" s="281">
        <f t="shared" si="178"/>
        <v>0</v>
      </c>
      <c r="BJ49" s="333">
        <f>+BJ50</f>
        <v>0</v>
      </c>
      <c r="BK49" s="22">
        <f t="shared" ref="BK49" si="201">+BK50</f>
        <v>0</v>
      </c>
      <c r="BL49" s="22">
        <f t="shared" ref="BL49" si="202">+BL50</f>
        <v>0</v>
      </c>
      <c r="BM49" s="334">
        <f t="shared" si="179"/>
        <v>0</v>
      </c>
      <c r="BN49" s="492">
        <f>+BN50</f>
        <v>0</v>
      </c>
      <c r="BO49" s="22">
        <f t="shared" ref="BO49" si="203">+BO50</f>
        <v>0</v>
      </c>
      <c r="BP49" s="22">
        <f t="shared" ref="BP49" si="204">+BP50</f>
        <v>0</v>
      </c>
      <c r="BQ49" s="281">
        <f t="shared" si="180"/>
        <v>0</v>
      </c>
      <c r="BR49" s="333">
        <f>+BR50</f>
        <v>0</v>
      </c>
      <c r="BS49" s="22">
        <f t="shared" ref="BS49" si="205">+BS50</f>
        <v>0</v>
      </c>
      <c r="BT49" s="22">
        <f t="shared" ref="BT49" si="206">+BT50</f>
        <v>0</v>
      </c>
      <c r="BU49" s="334">
        <f t="shared" si="181"/>
        <v>0</v>
      </c>
      <c r="BV49" s="492">
        <f>+BV50</f>
        <v>0</v>
      </c>
      <c r="BW49" s="22">
        <f t="shared" ref="BW49" si="207">+BW50</f>
        <v>0</v>
      </c>
      <c r="BX49" s="22">
        <f t="shared" ref="BX49" si="208">+BX50</f>
        <v>0</v>
      </c>
      <c r="BY49" s="281">
        <f t="shared" si="182"/>
        <v>0</v>
      </c>
      <c r="BZ49" s="333">
        <f>+BZ50</f>
        <v>0</v>
      </c>
      <c r="CA49" s="22">
        <f t="shared" ref="CA49" si="209">+CA50</f>
        <v>0</v>
      </c>
      <c r="CB49" s="22">
        <f t="shared" ref="CB49" si="210">+CB50</f>
        <v>0</v>
      </c>
      <c r="CC49" s="334">
        <f t="shared" si="183"/>
        <v>0</v>
      </c>
      <c r="CD49" s="333">
        <f t="shared" si="184"/>
        <v>0</v>
      </c>
      <c r="CE49" s="22">
        <f t="shared" si="184"/>
        <v>0</v>
      </c>
      <c r="CF49" s="22">
        <f t="shared" si="184"/>
        <v>0</v>
      </c>
      <c r="CG49" s="334">
        <f t="shared" si="184"/>
        <v>0</v>
      </c>
      <c r="CH49" s="695" t="s">
        <v>739</v>
      </c>
      <c r="CI49" s="118" t="s">
        <v>766</v>
      </c>
      <c r="CJ49" s="750">
        <f>IF(H49=0,IF(CD49&gt;0,"Error",H49-CD49),H49-CD49)</f>
        <v>341647</v>
      </c>
      <c r="CK49" s="751">
        <f t="shared" ref="CK49" si="211">IF(I49=0,IF(CE49&gt;0,"Error",I49-CE49),I49-CE49)</f>
        <v>1898033</v>
      </c>
      <c r="CL49" s="751">
        <f t="shared" ref="CL49" si="212">IF(J49=0,IF(CF49&gt;0,"Error",J49-CF49),J49-CF49)</f>
        <v>0</v>
      </c>
      <c r="CM49" s="752">
        <f t="shared" ref="CM49" si="213">IF(K49=0,IF(CG49&gt;0,"Error",K49-CG49),K49-CG49)</f>
        <v>2239680</v>
      </c>
      <c r="CN49" s="750">
        <v>0</v>
      </c>
      <c r="CO49" s="751">
        <f t="shared" si="37"/>
        <v>0</v>
      </c>
      <c r="CP49" s="751">
        <f t="shared" si="38"/>
        <v>0</v>
      </c>
      <c r="CQ49" s="751">
        <f t="shared" si="39"/>
        <v>0</v>
      </c>
      <c r="CR49" s="863">
        <f t="shared" si="40"/>
        <v>0</v>
      </c>
      <c r="CS49" s="752">
        <f t="shared" si="41"/>
        <v>0</v>
      </c>
      <c r="CT49" s="2">
        <f t="shared" si="42"/>
        <v>0</v>
      </c>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row>
    <row r="50" spans="1:612" s="4" customFormat="1" ht="24.75" customHeight="1" x14ac:dyDescent="0.25">
      <c r="A50" s="7"/>
      <c r="B50" s="579" t="str">
        <f t="shared" si="19"/>
        <v>C1</v>
      </c>
      <c r="C50" s="598" t="s">
        <v>127</v>
      </c>
      <c r="D50" s="480"/>
      <c r="E50" s="272"/>
      <c r="F50" s="272"/>
      <c r="G50" s="272"/>
      <c r="H50" s="272"/>
      <c r="I50" s="272"/>
      <c r="J50" s="272"/>
      <c r="K50" s="457"/>
      <c r="L50" s="519"/>
      <c r="M50" s="48">
        <v>2239680</v>
      </c>
      <c r="N50" s="48" t="s">
        <v>56</v>
      </c>
      <c r="O50" s="30">
        <f t="shared" ref="O50" si="214">+Y50</f>
        <v>44881</v>
      </c>
      <c r="P50" s="30">
        <f t="shared" ref="P50" si="215">+AF50</f>
        <v>45283</v>
      </c>
      <c r="Q50" s="31" t="s">
        <v>117</v>
      </c>
      <c r="R50" s="42">
        <v>32</v>
      </c>
      <c r="S50" s="42" t="s">
        <v>128</v>
      </c>
      <c r="T50" s="31" t="s">
        <v>27</v>
      </c>
      <c r="U50" s="42" t="s">
        <v>119</v>
      </c>
      <c r="V50" s="42" t="s">
        <v>120</v>
      </c>
      <c r="W50" s="42"/>
      <c r="X50" s="42"/>
      <c r="Y50" s="46">
        <v>44881</v>
      </c>
      <c r="Z50" s="46">
        <f>+Y50+14</f>
        <v>44895</v>
      </c>
      <c r="AA50" s="46">
        <f>+Z50+10+4</f>
        <v>44909</v>
      </c>
      <c r="AB50" s="46">
        <f>+AA50+45+7</f>
        <v>44961</v>
      </c>
      <c r="AC50" s="46">
        <f>+AB50+14</f>
        <v>44975</v>
      </c>
      <c r="AD50" s="46">
        <f>+AC50+15</f>
        <v>44990</v>
      </c>
      <c r="AE50" s="46">
        <f>+AD50+23</f>
        <v>45013</v>
      </c>
      <c r="AF50" s="43">
        <f>+AE50+270</f>
        <v>45283</v>
      </c>
      <c r="AG50" s="310"/>
      <c r="AH50" s="339"/>
      <c r="AI50" s="54"/>
      <c r="AJ50" s="54"/>
      <c r="AK50" s="287">
        <f t="shared" si="173"/>
        <v>0</v>
      </c>
      <c r="AL50" s="339"/>
      <c r="AM50" s="54"/>
      <c r="AN50" s="54"/>
      <c r="AO50" s="340">
        <f t="shared" si="8"/>
        <v>0</v>
      </c>
      <c r="AP50" s="495"/>
      <c r="AQ50" s="54"/>
      <c r="AR50" s="54"/>
      <c r="AS50" s="287">
        <f t="shared" si="174"/>
        <v>0</v>
      </c>
      <c r="AT50" s="339"/>
      <c r="AU50" s="54"/>
      <c r="AV50" s="54"/>
      <c r="AW50" s="340">
        <f t="shared" si="175"/>
        <v>0</v>
      </c>
      <c r="AX50" s="495"/>
      <c r="AY50" s="54"/>
      <c r="AZ50" s="54"/>
      <c r="BA50" s="287">
        <f t="shared" si="176"/>
        <v>0</v>
      </c>
      <c r="BB50" s="339"/>
      <c r="BC50" s="54"/>
      <c r="BD50" s="54"/>
      <c r="BE50" s="340">
        <f t="shared" si="177"/>
        <v>0</v>
      </c>
      <c r="BF50" s="495"/>
      <c r="BG50" s="54"/>
      <c r="BH50" s="54"/>
      <c r="BI50" s="287">
        <f t="shared" si="178"/>
        <v>0</v>
      </c>
      <c r="BJ50" s="339"/>
      <c r="BK50" s="54"/>
      <c r="BL50" s="54"/>
      <c r="BM50" s="340">
        <f t="shared" si="179"/>
        <v>0</v>
      </c>
      <c r="BN50" s="495"/>
      <c r="BO50" s="54"/>
      <c r="BP50" s="54"/>
      <c r="BQ50" s="287">
        <f t="shared" si="180"/>
        <v>0</v>
      </c>
      <c r="BR50" s="339"/>
      <c r="BS50" s="54"/>
      <c r="BT50" s="54"/>
      <c r="BU50" s="340">
        <f t="shared" si="181"/>
        <v>0</v>
      </c>
      <c r="BV50" s="495"/>
      <c r="BW50" s="54"/>
      <c r="BX50" s="54"/>
      <c r="BY50" s="287">
        <f t="shared" si="182"/>
        <v>0</v>
      </c>
      <c r="BZ50" s="339"/>
      <c r="CA50" s="54"/>
      <c r="CB50" s="54"/>
      <c r="CC50" s="340">
        <f t="shared" si="183"/>
        <v>0</v>
      </c>
      <c r="CD50" s="339">
        <f t="shared" si="184"/>
        <v>0</v>
      </c>
      <c r="CE50" s="54">
        <f t="shared" si="184"/>
        <v>0</v>
      </c>
      <c r="CF50" s="54">
        <f t="shared" si="184"/>
        <v>0</v>
      </c>
      <c r="CG50" s="340">
        <f t="shared" si="184"/>
        <v>0</v>
      </c>
      <c r="CH50" s="695" t="s">
        <v>739</v>
      </c>
      <c r="CI50" s="118" t="s">
        <v>766</v>
      </c>
      <c r="CJ50" s="758"/>
      <c r="CK50" s="759"/>
      <c r="CL50" s="759"/>
      <c r="CM50" s="760"/>
      <c r="CN50" s="758">
        <v>0</v>
      </c>
      <c r="CO50" s="759">
        <f t="shared" si="37"/>
        <v>0</v>
      </c>
      <c r="CP50" s="759">
        <f t="shared" si="38"/>
        <v>0</v>
      </c>
      <c r="CQ50" s="759">
        <f t="shared" si="39"/>
        <v>0</v>
      </c>
      <c r="CR50" s="866">
        <f t="shared" si="40"/>
        <v>0</v>
      </c>
      <c r="CS50" s="760">
        <f t="shared" si="41"/>
        <v>0</v>
      </c>
      <c r="CT50" s="2">
        <f t="shared" si="42"/>
        <v>0</v>
      </c>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row>
    <row r="51" spans="1:612" s="4" customFormat="1" ht="24.75" customHeight="1" x14ac:dyDescent="0.25">
      <c r="A51" s="7"/>
      <c r="B51" s="579" t="str">
        <f>B50</f>
        <v>C1</v>
      </c>
      <c r="C51" s="597" t="s">
        <v>129</v>
      </c>
      <c r="D51" s="630">
        <v>286170</v>
      </c>
      <c r="E51" s="38">
        <v>1589830</v>
      </c>
      <c r="F51" s="38">
        <v>0</v>
      </c>
      <c r="G51" s="38">
        <f t="shared" si="69"/>
        <v>1876000</v>
      </c>
      <c r="H51" s="38">
        <v>286170</v>
      </c>
      <c r="I51" s="38">
        <v>1589830</v>
      </c>
      <c r="J51" s="38">
        <v>0</v>
      </c>
      <c r="K51" s="631">
        <f>+H51+I51+J51</f>
        <v>1876000</v>
      </c>
      <c r="L51" s="584"/>
      <c r="M51" s="38"/>
      <c r="N51" s="38"/>
      <c r="O51" s="39"/>
      <c r="P51" s="39"/>
      <c r="Q51" s="40"/>
      <c r="R51" s="40"/>
      <c r="S51" s="40"/>
      <c r="T51" s="40" t="s">
        <v>27</v>
      </c>
      <c r="U51" s="40"/>
      <c r="V51" s="40"/>
      <c r="W51" s="40"/>
      <c r="X51" s="40"/>
      <c r="Y51" s="40"/>
      <c r="Z51" s="40"/>
      <c r="AA51" s="40"/>
      <c r="AB51" s="40"/>
      <c r="AC51" s="40"/>
      <c r="AD51" s="40"/>
      <c r="AE51" s="40"/>
      <c r="AF51" s="40"/>
      <c r="AG51" s="407"/>
      <c r="AH51" s="333">
        <f>+AH52</f>
        <v>0</v>
      </c>
      <c r="AI51" s="22">
        <f t="shared" ref="AI51:CB51" si="216">+AI52</f>
        <v>0</v>
      </c>
      <c r="AJ51" s="22">
        <f t="shared" si="216"/>
        <v>0</v>
      </c>
      <c r="AK51" s="281">
        <f t="shared" si="173"/>
        <v>0</v>
      </c>
      <c r="AL51" s="333">
        <f t="shared" si="216"/>
        <v>0</v>
      </c>
      <c r="AM51" s="22">
        <f t="shared" si="216"/>
        <v>0</v>
      </c>
      <c r="AN51" s="22">
        <f t="shared" si="216"/>
        <v>0</v>
      </c>
      <c r="AO51" s="334">
        <f t="shared" si="8"/>
        <v>0</v>
      </c>
      <c r="AP51" s="492">
        <f t="shared" si="216"/>
        <v>0</v>
      </c>
      <c r="AQ51" s="22">
        <f t="shared" si="216"/>
        <v>0</v>
      </c>
      <c r="AR51" s="22">
        <f t="shared" si="216"/>
        <v>0</v>
      </c>
      <c r="AS51" s="281">
        <f t="shared" si="174"/>
        <v>0</v>
      </c>
      <c r="AT51" s="333">
        <f t="shared" si="216"/>
        <v>0</v>
      </c>
      <c r="AU51" s="22">
        <f t="shared" si="216"/>
        <v>0</v>
      </c>
      <c r="AV51" s="22">
        <f t="shared" si="216"/>
        <v>0</v>
      </c>
      <c r="AW51" s="334">
        <f t="shared" si="175"/>
        <v>0</v>
      </c>
      <c r="AX51" s="492">
        <f t="shared" si="216"/>
        <v>0</v>
      </c>
      <c r="AY51" s="22">
        <f t="shared" si="216"/>
        <v>0</v>
      </c>
      <c r="AZ51" s="22">
        <f t="shared" si="216"/>
        <v>0</v>
      </c>
      <c r="BA51" s="281">
        <f t="shared" si="176"/>
        <v>0</v>
      </c>
      <c r="BB51" s="333">
        <f t="shared" si="216"/>
        <v>0</v>
      </c>
      <c r="BC51" s="22">
        <f t="shared" si="216"/>
        <v>0</v>
      </c>
      <c r="BD51" s="22">
        <f t="shared" si="216"/>
        <v>0</v>
      </c>
      <c r="BE51" s="334">
        <f t="shared" si="177"/>
        <v>0</v>
      </c>
      <c r="BF51" s="492">
        <f t="shared" si="216"/>
        <v>0</v>
      </c>
      <c r="BG51" s="22">
        <f t="shared" si="216"/>
        <v>0</v>
      </c>
      <c r="BH51" s="22">
        <f t="shared" si="216"/>
        <v>0</v>
      </c>
      <c r="BI51" s="281">
        <f t="shared" si="178"/>
        <v>0</v>
      </c>
      <c r="BJ51" s="333">
        <f t="shared" si="216"/>
        <v>0</v>
      </c>
      <c r="BK51" s="22">
        <f t="shared" si="216"/>
        <v>0</v>
      </c>
      <c r="BL51" s="22">
        <f t="shared" si="216"/>
        <v>0</v>
      </c>
      <c r="BM51" s="334">
        <f t="shared" si="179"/>
        <v>0</v>
      </c>
      <c r="BN51" s="492">
        <f t="shared" si="216"/>
        <v>0</v>
      </c>
      <c r="BO51" s="22">
        <f t="shared" si="216"/>
        <v>0</v>
      </c>
      <c r="BP51" s="22">
        <f t="shared" si="216"/>
        <v>0</v>
      </c>
      <c r="BQ51" s="281">
        <f t="shared" si="180"/>
        <v>0</v>
      </c>
      <c r="BR51" s="333">
        <f t="shared" si="216"/>
        <v>0</v>
      </c>
      <c r="BS51" s="22">
        <f t="shared" si="216"/>
        <v>0</v>
      </c>
      <c r="BT51" s="22">
        <f t="shared" si="216"/>
        <v>0</v>
      </c>
      <c r="BU51" s="334">
        <f t="shared" si="181"/>
        <v>0</v>
      </c>
      <c r="BV51" s="492">
        <f t="shared" si="216"/>
        <v>0</v>
      </c>
      <c r="BW51" s="22">
        <f t="shared" si="216"/>
        <v>0</v>
      </c>
      <c r="BX51" s="22">
        <f t="shared" si="216"/>
        <v>0</v>
      </c>
      <c r="BY51" s="281">
        <f t="shared" si="182"/>
        <v>0</v>
      </c>
      <c r="BZ51" s="333">
        <f t="shared" si="216"/>
        <v>57233.898305084731</v>
      </c>
      <c r="CA51" s="22">
        <f t="shared" si="216"/>
        <v>317966.10169491527</v>
      </c>
      <c r="CB51" s="22">
        <f t="shared" si="216"/>
        <v>0</v>
      </c>
      <c r="CC51" s="334">
        <f t="shared" si="183"/>
        <v>375200</v>
      </c>
      <c r="CD51" s="333">
        <f t="shared" si="184"/>
        <v>57233.898305084731</v>
      </c>
      <c r="CE51" s="22">
        <f t="shared" si="184"/>
        <v>317966.10169491527</v>
      </c>
      <c r="CF51" s="22">
        <f t="shared" si="184"/>
        <v>0</v>
      </c>
      <c r="CG51" s="334">
        <f t="shared" si="184"/>
        <v>375200</v>
      </c>
      <c r="CH51" s="695" t="s">
        <v>739</v>
      </c>
      <c r="CI51" s="118" t="s">
        <v>766</v>
      </c>
      <c r="CJ51" s="750">
        <f>IF(H51=0,IF(CD51&gt;0,"Error",H51-CD51),H51-CD51)</f>
        <v>228936.10169491527</v>
      </c>
      <c r="CK51" s="751">
        <f t="shared" ref="CK51" si="217">IF(I51=0,IF(CE51&gt;0,"Error",I51-CE51),I51-CE51)</f>
        <v>1271863.8983050848</v>
      </c>
      <c r="CL51" s="751">
        <f t="shared" ref="CL51" si="218">IF(J51=0,IF(CF51&gt;0,"Error",J51-CF51),J51-CF51)</f>
        <v>0</v>
      </c>
      <c r="CM51" s="752">
        <f t="shared" ref="CM51" si="219">IF(K51=0,IF(CG51&gt;0,"Error",K51-CG51),K51-CG51)</f>
        <v>1500800</v>
      </c>
      <c r="CN51" s="750">
        <v>0</v>
      </c>
      <c r="CO51" s="751">
        <f t="shared" si="37"/>
        <v>57233.898305084731</v>
      </c>
      <c r="CP51" s="751">
        <f t="shared" si="38"/>
        <v>0</v>
      </c>
      <c r="CQ51" s="751">
        <f t="shared" si="39"/>
        <v>317966.10169491527</v>
      </c>
      <c r="CR51" s="863">
        <f t="shared" si="40"/>
        <v>0</v>
      </c>
      <c r="CS51" s="752">
        <f t="shared" si="41"/>
        <v>375200</v>
      </c>
      <c r="CT51" s="2">
        <f t="shared" si="42"/>
        <v>0</v>
      </c>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row>
    <row r="52" spans="1:612" s="4" customFormat="1" ht="24.75" customHeight="1" x14ac:dyDescent="0.25">
      <c r="A52" s="7"/>
      <c r="B52" s="579" t="str">
        <f t="shared" si="19"/>
        <v>C1</v>
      </c>
      <c r="C52" s="598" t="s">
        <v>130</v>
      </c>
      <c r="D52" s="480"/>
      <c r="E52" s="272"/>
      <c r="F52" s="272"/>
      <c r="G52" s="272"/>
      <c r="H52" s="272"/>
      <c r="I52" s="272"/>
      <c r="J52" s="272"/>
      <c r="K52" s="457"/>
      <c r="L52" s="519"/>
      <c r="M52" s="48">
        <v>1876000</v>
      </c>
      <c r="N52" s="48" t="s">
        <v>56</v>
      </c>
      <c r="O52" s="30">
        <f t="shared" ref="O52" si="220">+Y52</f>
        <v>44748</v>
      </c>
      <c r="P52" s="30">
        <f t="shared" ref="P52" si="221">+AF52</f>
        <v>45120</v>
      </c>
      <c r="Q52" s="31" t="s">
        <v>131</v>
      </c>
      <c r="R52" s="42">
        <v>148</v>
      </c>
      <c r="S52" s="42" t="s">
        <v>118</v>
      </c>
      <c r="T52" s="31" t="s">
        <v>27</v>
      </c>
      <c r="U52" s="42" t="s">
        <v>59</v>
      </c>
      <c r="V52" s="42" t="s">
        <v>75</v>
      </c>
      <c r="W52" s="42"/>
      <c r="X52" s="42"/>
      <c r="Y52" s="46">
        <v>44748</v>
      </c>
      <c r="Z52" s="43">
        <f>+Y52+14</f>
        <v>44762</v>
      </c>
      <c r="AA52" s="43">
        <f>+Z52+7+5+2</f>
        <v>44776</v>
      </c>
      <c r="AB52" s="43">
        <f>+AA52+30+7</f>
        <v>44813</v>
      </c>
      <c r="AC52" s="43">
        <f>+AB52+3+3+14</f>
        <v>44833</v>
      </c>
      <c r="AD52" s="43">
        <f>+AC52+3</f>
        <v>44836</v>
      </c>
      <c r="AE52" s="43">
        <f>+AD52+7+7</f>
        <v>44850</v>
      </c>
      <c r="AF52" s="43">
        <f>+AE52+270</f>
        <v>45120</v>
      </c>
      <c r="AG52" s="310"/>
      <c r="AH52" s="335"/>
      <c r="AI52" s="44"/>
      <c r="AJ52" s="44"/>
      <c r="AK52" s="285">
        <f t="shared" si="173"/>
        <v>0</v>
      </c>
      <c r="AL52" s="335"/>
      <c r="AM52" s="44"/>
      <c r="AN52" s="44"/>
      <c r="AO52" s="336">
        <f t="shared" si="8"/>
        <v>0</v>
      </c>
      <c r="AP52" s="493"/>
      <c r="AQ52" s="44"/>
      <c r="AR52" s="44"/>
      <c r="AS52" s="285">
        <f t="shared" si="174"/>
        <v>0</v>
      </c>
      <c r="AT52" s="335"/>
      <c r="AU52" s="44"/>
      <c r="AV52" s="44"/>
      <c r="AW52" s="336">
        <f t="shared" si="175"/>
        <v>0</v>
      </c>
      <c r="AX52" s="493"/>
      <c r="AY52" s="44"/>
      <c r="AZ52" s="44"/>
      <c r="BA52" s="285">
        <f t="shared" si="176"/>
        <v>0</v>
      </c>
      <c r="BB52" s="335"/>
      <c r="BC52" s="44"/>
      <c r="BD52" s="44"/>
      <c r="BE52" s="336">
        <f t="shared" si="177"/>
        <v>0</v>
      </c>
      <c r="BF52" s="493"/>
      <c r="BG52" s="44"/>
      <c r="BH52" s="44"/>
      <c r="BI52" s="285">
        <f t="shared" si="178"/>
        <v>0</v>
      </c>
      <c r="BJ52" s="335"/>
      <c r="BK52" s="44"/>
      <c r="BL52" s="44"/>
      <c r="BM52" s="336">
        <f t="shared" si="179"/>
        <v>0</v>
      </c>
      <c r="BN52" s="493"/>
      <c r="BO52" s="44"/>
      <c r="BP52" s="44"/>
      <c r="BQ52" s="285">
        <f t="shared" si="180"/>
        <v>0</v>
      </c>
      <c r="BR52" s="335"/>
      <c r="BS52" s="44"/>
      <c r="BT52" s="44"/>
      <c r="BU52" s="336">
        <f t="shared" si="181"/>
        <v>0</v>
      </c>
      <c r="BV52" s="493"/>
      <c r="BW52" s="44"/>
      <c r="BX52" s="44"/>
      <c r="BY52" s="285">
        <f t="shared" si="182"/>
        <v>0</v>
      </c>
      <c r="BZ52" s="335">
        <v>57233.898305084731</v>
      </c>
      <c r="CA52" s="44">
        <v>317966.10169491527</v>
      </c>
      <c r="CB52" s="44"/>
      <c r="CC52" s="336">
        <f t="shared" si="183"/>
        <v>375200</v>
      </c>
      <c r="CD52" s="335">
        <f t="shared" si="184"/>
        <v>57233.898305084731</v>
      </c>
      <c r="CE52" s="44">
        <f t="shared" si="184"/>
        <v>317966.10169491527</v>
      </c>
      <c r="CF52" s="44">
        <f t="shared" si="184"/>
        <v>0</v>
      </c>
      <c r="CG52" s="336">
        <f t="shared" si="184"/>
        <v>375200</v>
      </c>
      <c r="CH52" s="695" t="s">
        <v>739</v>
      </c>
      <c r="CI52" s="118" t="s">
        <v>766</v>
      </c>
      <c r="CJ52" s="753"/>
      <c r="CK52" s="754"/>
      <c r="CL52" s="754"/>
      <c r="CM52" s="755"/>
      <c r="CN52" s="753">
        <v>0</v>
      </c>
      <c r="CO52" s="754">
        <f t="shared" si="37"/>
        <v>57233.898305084731</v>
      </c>
      <c r="CP52" s="754">
        <f t="shared" si="38"/>
        <v>0</v>
      </c>
      <c r="CQ52" s="754">
        <f t="shared" si="39"/>
        <v>317966.10169491527</v>
      </c>
      <c r="CR52" s="864">
        <f t="shared" si="40"/>
        <v>0</v>
      </c>
      <c r="CS52" s="755">
        <f t="shared" si="41"/>
        <v>375200</v>
      </c>
      <c r="CT52" s="2">
        <f t="shared" si="42"/>
        <v>0</v>
      </c>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row>
    <row r="53" spans="1:612" s="4" customFormat="1" ht="24.75" customHeight="1" x14ac:dyDescent="0.25">
      <c r="A53" s="7"/>
      <c r="B53" s="579" t="str">
        <f t="shared" si="19"/>
        <v>C1</v>
      </c>
      <c r="C53" s="597" t="s">
        <v>132</v>
      </c>
      <c r="D53" s="630">
        <v>281899</v>
      </c>
      <c r="E53" s="38"/>
      <c r="F53" s="38">
        <v>1566101</v>
      </c>
      <c r="G53" s="38">
        <v>1848000</v>
      </c>
      <c r="H53" s="38">
        <v>269389.83050847449</v>
      </c>
      <c r="I53" s="38"/>
      <c r="J53" s="38">
        <v>1496610.1694915255</v>
      </c>
      <c r="K53" s="631">
        <v>1766000</v>
      </c>
      <c r="L53" s="584">
        <v>1766000</v>
      </c>
      <c r="M53" s="38"/>
      <c r="N53" s="38"/>
      <c r="O53" s="39"/>
      <c r="P53" s="39"/>
      <c r="Q53" s="40"/>
      <c r="R53" s="40"/>
      <c r="S53" s="40"/>
      <c r="T53" s="47" t="s">
        <v>28</v>
      </c>
      <c r="U53" s="40"/>
      <c r="V53" s="40"/>
      <c r="W53" s="40"/>
      <c r="X53" s="40"/>
      <c r="Y53" s="40"/>
      <c r="Z53" s="40"/>
      <c r="AA53" s="40"/>
      <c r="AB53" s="40"/>
      <c r="AC53" s="40"/>
      <c r="AD53" s="40"/>
      <c r="AE53" s="40"/>
      <c r="AF53" s="40"/>
      <c r="AG53" s="407"/>
      <c r="AH53" s="333">
        <f>+AH54</f>
        <v>0</v>
      </c>
      <c r="AI53" s="22">
        <f t="shared" ref="AI53:AJ53" si="222">+AI54</f>
        <v>0</v>
      </c>
      <c r="AJ53" s="22">
        <f t="shared" si="222"/>
        <v>0</v>
      </c>
      <c r="AK53" s="281">
        <f t="shared" si="173"/>
        <v>0</v>
      </c>
      <c r="AL53" s="333">
        <f t="shared" ref="AL53:AN53" si="223">+AL54</f>
        <v>0</v>
      </c>
      <c r="AM53" s="22">
        <f t="shared" si="223"/>
        <v>0</v>
      </c>
      <c r="AN53" s="22">
        <f t="shared" si="223"/>
        <v>0</v>
      </c>
      <c r="AO53" s="334">
        <f t="shared" si="8"/>
        <v>0</v>
      </c>
      <c r="AP53" s="492">
        <f t="shared" ref="AP53:AR53" si="224">+AP54</f>
        <v>0</v>
      </c>
      <c r="AQ53" s="22">
        <f t="shared" si="224"/>
        <v>0</v>
      </c>
      <c r="AR53" s="22">
        <f t="shared" si="224"/>
        <v>0</v>
      </c>
      <c r="AS53" s="281">
        <f t="shared" si="174"/>
        <v>0</v>
      </c>
      <c r="AT53" s="333">
        <f t="shared" ref="AT53:AV53" si="225">+AT54</f>
        <v>0</v>
      </c>
      <c r="AU53" s="22">
        <f t="shared" si="225"/>
        <v>0</v>
      </c>
      <c r="AV53" s="22">
        <f t="shared" si="225"/>
        <v>0</v>
      </c>
      <c r="AW53" s="334">
        <f t="shared" si="175"/>
        <v>0</v>
      </c>
      <c r="AX53" s="492">
        <f t="shared" ref="AX53:AZ53" si="226">+AX54</f>
        <v>0</v>
      </c>
      <c r="AY53" s="22">
        <f t="shared" si="226"/>
        <v>0</v>
      </c>
      <c r="AZ53" s="22">
        <f t="shared" si="226"/>
        <v>0</v>
      </c>
      <c r="BA53" s="281">
        <f t="shared" si="176"/>
        <v>0</v>
      </c>
      <c r="BB53" s="333">
        <f t="shared" ref="BB53:BD53" si="227">+BB54</f>
        <v>0</v>
      </c>
      <c r="BC53" s="22">
        <f t="shared" si="227"/>
        <v>0</v>
      </c>
      <c r="BD53" s="22">
        <f t="shared" si="227"/>
        <v>0</v>
      </c>
      <c r="BE53" s="334">
        <f t="shared" si="177"/>
        <v>0</v>
      </c>
      <c r="BF53" s="492">
        <f t="shared" ref="BF53:BH53" si="228">+BF54</f>
        <v>0</v>
      </c>
      <c r="BG53" s="22">
        <f t="shared" si="228"/>
        <v>0</v>
      </c>
      <c r="BH53" s="22">
        <f t="shared" si="228"/>
        <v>0</v>
      </c>
      <c r="BI53" s="281">
        <f t="shared" si="178"/>
        <v>0</v>
      </c>
      <c r="BJ53" s="333">
        <f t="shared" ref="BJ53:BL53" si="229">+BJ54</f>
        <v>0</v>
      </c>
      <c r="BK53" s="22">
        <f t="shared" si="229"/>
        <v>0</v>
      </c>
      <c r="BL53" s="22">
        <f t="shared" si="229"/>
        <v>0</v>
      </c>
      <c r="BM53" s="334">
        <f t="shared" si="179"/>
        <v>0</v>
      </c>
      <c r="BN53" s="492">
        <f t="shared" ref="BN53:BP53" si="230">+BN54</f>
        <v>0</v>
      </c>
      <c r="BO53" s="22">
        <f t="shared" si="230"/>
        <v>0</v>
      </c>
      <c r="BP53" s="22">
        <f t="shared" si="230"/>
        <v>0</v>
      </c>
      <c r="BQ53" s="281">
        <f t="shared" si="180"/>
        <v>0</v>
      </c>
      <c r="BR53" s="333">
        <f t="shared" ref="BR53:BT53" si="231">+BR54</f>
        <v>28189.830508474581</v>
      </c>
      <c r="BS53" s="22">
        <f t="shared" si="231"/>
        <v>0</v>
      </c>
      <c r="BT53" s="22">
        <f t="shared" si="231"/>
        <v>156610.16949152542</v>
      </c>
      <c r="BU53" s="334">
        <f t="shared" si="181"/>
        <v>184800</v>
      </c>
      <c r="BV53" s="492">
        <f t="shared" ref="BV53:BX53" si="232">+BV54</f>
        <v>0</v>
      </c>
      <c r="BW53" s="22">
        <f t="shared" si="232"/>
        <v>0</v>
      </c>
      <c r="BX53" s="22">
        <f t="shared" si="232"/>
        <v>0</v>
      </c>
      <c r="BY53" s="281">
        <f t="shared" si="182"/>
        <v>0</v>
      </c>
      <c r="BZ53" s="333">
        <f t="shared" ref="BZ53:CB53" si="233">+BZ54</f>
        <v>56379.661016949161</v>
      </c>
      <c r="CA53" s="22">
        <f t="shared" si="233"/>
        <v>0</v>
      </c>
      <c r="CB53" s="22">
        <f t="shared" si="233"/>
        <v>313220.33898305084</v>
      </c>
      <c r="CC53" s="334">
        <f t="shared" si="183"/>
        <v>369600</v>
      </c>
      <c r="CD53" s="333">
        <f t="shared" si="184"/>
        <v>84569.491525423742</v>
      </c>
      <c r="CE53" s="22">
        <f t="shared" si="184"/>
        <v>0</v>
      </c>
      <c r="CF53" s="22">
        <f t="shared" si="184"/>
        <v>469830.50847457629</v>
      </c>
      <c r="CG53" s="334">
        <f t="shared" si="184"/>
        <v>554400</v>
      </c>
      <c r="CH53" s="695" t="s">
        <v>739</v>
      </c>
      <c r="CI53" s="118" t="s">
        <v>739</v>
      </c>
      <c r="CJ53" s="750">
        <f>IF(H53=0,IF(CD53&gt;0,"Error",H53-CD53),H53-CD53)</f>
        <v>184820.33898305075</v>
      </c>
      <c r="CK53" s="751">
        <f t="shared" ref="CK53" si="234">IF(I53=0,IF(CE53&gt;0,"Error",I53-CE53),I53-CE53)</f>
        <v>0</v>
      </c>
      <c r="CL53" s="751">
        <f t="shared" ref="CL53" si="235">IF(J53=0,IF(CF53&gt;0,"Error",J53-CF53),J53-CF53)</f>
        <v>1026779.6610169492</v>
      </c>
      <c r="CM53" s="752">
        <f t="shared" ref="CM53" si="236">IF(K53=0,IF(CG53&gt;0,"Error",K53-CG53),K53-CG53)</f>
        <v>1211600</v>
      </c>
      <c r="CN53" s="750">
        <v>0</v>
      </c>
      <c r="CO53" s="751">
        <f t="shared" si="37"/>
        <v>0</v>
      </c>
      <c r="CP53" s="751">
        <f t="shared" si="38"/>
        <v>84569.491525423742</v>
      </c>
      <c r="CQ53" s="751">
        <f t="shared" si="39"/>
        <v>0</v>
      </c>
      <c r="CR53" s="863">
        <f t="shared" si="40"/>
        <v>469830.50847457629</v>
      </c>
      <c r="CS53" s="752">
        <f t="shared" si="41"/>
        <v>554400</v>
      </c>
      <c r="CT53" s="2">
        <f t="shared" si="42"/>
        <v>0</v>
      </c>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row>
    <row r="54" spans="1:612" s="4" customFormat="1" ht="24.75" customHeight="1" x14ac:dyDescent="0.25">
      <c r="A54" s="7"/>
      <c r="B54" s="579" t="str">
        <f t="shared" si="19"/>
        <v>C1</v>
      </c>
      <c r="C54" s="598" t="s">
        <v>133</v>
      </c>
      <c r="D54" s="480"/>
      <c r="E54" s="272"/>
      <c r="F54" s="272"/>
      <c r="G54" s="272"/>
      <c r="H54" s="272"/>
      <c r="I54" s="272"/>
      <c r="J54" s="272"/>
      <c r="K54" s="457"/>
      <c r="L54" s="519"/>
      <c r="M54" s="48">
        <v>1848000</v>
      </c>
      <c r="N54" s="48" t="s">
        <v>56</v>
      </c>
      <c r="O54" s="30">
        <f t="shared" ref="O54" si="237">+Y54</f>
        <v>44714</v>
      </c>
      <c r="P54" s="30">
        <f t="shared" ref="P54" si="238">+AF54</f>
        <v>45086</v>
      </c>
      <c r="Q54" s="31" t="s">
        <v>134</v>
      </c>
      <c r="R54" s="42">
        <v>22</v>
      </c>
      <c r="S54" s="42" t="s">
        <v>135</v>
      </c>
      <c r="T54" s="31" t="s">
        <v>28</v>
      </c>
      <c r="U54" s="42" t="s">
        <v>122</v>
      </c>
      <c r="V54" s="42" t="s">
        <v>75</v>
      </c>
      <c r="W54" s="42"/>
      <c r="X54" s="42"/>
      <c r="Y54" s="46">
        <v>44714</v>
      </c>
      <c r="Z54" s="46">
        <f>+Y54+14</f>
        <v>44728</v>
      </c>
      <c r="AA54" s="46">
        <f>+Z54+7+5+2</f>
        <v>44742</v>
      </c>
      <c r="AB54" s="46">
        <f>+AA54+30+7</f>
        <v>44779</v>
      </c>
      <c r="AC54" s="46">
        <f>+AB54+3+3+14</f>
        <v>44799</v>
      </c>
      <c r="AD54" s="46">
        <f>+AC54+3</f>
        <v>44802</v>
      </c>
      <c r="AE54" s="46">
        <f>+AD54+7+7</f>
        <v>44816</v>
      </c>
      <c r="AF54" s="43">
        <f>+AE54+270</f>
        <v>45086</v>
      </c>
      <c r="AG54" s="310"/>
      <c r="AH54" s="335"/>
      <c r="AI54" s="44"/>
      <c r="AJ54" s="44"/>
      <c r="AK54" s="285">
        <f t="shared" si="173"/>
        <v>0</v>
      </c>
      <c r="AL54" s="335"/>
      <c r="AM54" s="44"/>
      <c r="AN54" s="44"/>
      <c r="AO54" s="336">
        <f t="shared" ref="AO54:AO78" si="239">+AL54+AM54+AN54</f>
        <v>0</v>
      </c>
      <c r="AP54" s="493"/>
      <c r="AQ54" s="44"/>
      <c r="AR54" s="44"/>
      <c r="AS54" s="285">
        <f t="shared" si="174"/>
        <v>0</v>
      </c>
      <c r="AT54" s="335"/>
      <c r="AU54" s="44"/>
      <c r="AV54" s="44"/>
      <c r="AW54" s="336">
        <f t="shared" si="175"/>
        <v>0</v>
      </c>
      <c r="AX54" s="493"/>
      <c r="AY54" s="44"/>
      <c r="AZ54" s="44"/>
      <c r="BA54" s="285">
        <f t="shared" si="176"/>
        <v>0</v>
      </c>
      <c r="BB54" s="335"/>
      <c r="BC54" s="44"/>
      <c r="BD54" s="44"/>
      <c r="BE54" s="336">
        <f t="shared" si="177"/>
        <v>0</v>
      </c>
      <c r="BF54" s="493"/>
      <c r="BG54" s="44"/>
      <c r="BH54" s="44"/>
      <c r="BI54" s="285">
        <f t="shared" si="178"/>
        <v>0</v>
      </c>
      <c r="BJ54" s="335"/>
      <c r="BK54" s="44"/>
      <c r="BL54" s="44"/>
      <c r="BM54" s="336">
        <f t="shared" si="179"/>
        <v>0</v>
      </c>
      <c r="BN54" s="493"/>
      <c r="BO54" s="44"/>
      <c r="BP54" s="44"/>
      <c r="BQ54" s="285">
        <f t="shared" si="180"/>
        <v>0</v>
      </c>
      <c r="BR54" s="335">
        <v>28189.830508474581</v>
      </c>
      <c r="BS54" s="44"/>
      <c r="BT54" s="44">
        <v>156610.16949152542</v>
      </c>
      <c r="BU54" s="336">
        <f t="shared" si="181"/>
        <v>184800</v>
      </c>
      <c r="BV54" s="493"/>
      <c r="BW54" s="44"/>
      <c r="BX54" s="44"/>
      <c r="BY54" s="285">
        <f t="shared" si="182"/>
        <v>0</v>
      </c>
      <c r="BZ54" s="335">
        <v>56379.661016949161</v>
      </c>
      <c r="CA54" s="44"/>
      <c r="CB54" s="44">
        <v>313220.33898305084</v>
      </c>
      <c r="CC54" s="336">
        <f t="shared" si="183"/>
        <v>369600</v>
      </c>
      <c r="CD54" s="335">
        <f t="shared" si="184"/>
        <v>84569.491525423742</v>
      </c>
      <c r="CE54" s="44">
        <f t="shared" si="184"/>
        <v>0</v>
      </c>
      <c r="CF54" s="44">
        <f t="shared" si="184"/>
        <v>469830.50847457629</v>
      </c>
      <c r="CG54" s="336">
        <f t="shared" si="184"/>
        <v>554400</v>
      </c>
      <c r="CH54" s="695" t="s">
        <v>739</v>
      </c>
      <c r="CI54" s="118" t="s">
        <v>739</v>
      </c>
      <c r="CJ54" s="753"/>
      <c r="CK54" s="754"/>
      <c r="CL54" s="754"/>
      <c r="CM54" s="755"/>
      <c r="CN54" s="753">
        <v>0</v>
      </c>
      <c r="CO54" s="754">
        <f t="shared" si="37"/>
        <v>0</v>
      </c>
      <c r="CP54" s="754">
        <f t="shared" si="38"/>
        <v>84569.491525423742</v>
      </c>
      <c r="CQ54" s="754">
        <f t="shared" si="39"/>
        <v>0</v>
      </c>
      <c r="CR54" s="864">
        <f t="shared" si="40"/>
        <v>469830.50847457629</v>
      </c>
      <c r="CS54" s="755">
        <f t="shared" si="41"/>
        <v>554400</v>
      </c>
      <c r="CT54" s="2">
        <f t="shared" si="42"/>
        <v>0</v>
      </c>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row>
    <row r="55" spans="1:612" s="4" customFormat="1" ht="24.75" customHeight="1" x14ac:dyDescent="0.25">
      <c r="A55" s="7"/>
      <c r="B55" s="579" t="str">
        <f t="shared" ref="B55:B78" si="240">B54</f>
        <v>C1</v>
      </c>
      <c r="C55" s="597" t="s">
        <v>136</v>
      </c>
      <c r="D55" s="630">
        <v>98849</v>
      </c>
      <c r="E55" s="38">
        <v>549152</v>
      </c>
      <c r="F55" s="38"/>
      <c r="G55" s="38">
        <f t="shared" si="69"/>
        <v>648001</v>
      </c>
      <c r="H55" s="38">
        <v>469333.33333333326</v>
      </c>
      <c r="I55" s="38">
        <v>3339616.6666666698</v>
      </c>
      <c r="J55" s="38">
        <v>2527050</v>
      </c>
      <c r="K55" s="631">
        <v>6336000.0000000028</v>
      </c>
      <c r="L55" s="584">
        <v>6336000</v>
      </c>
      <c r="M55" s="38"/>
      <c r="N55" s="38"/>
      <c r="O55" s="39"/>
      <c r="P55" s="39"/>
      <c r="Q55" s="40"/>
      <c r="R55" s="40"/>
      <c r="S55" s="40"/>
      <c r="T55" s="40" t="s">
        <v>27</v>
      </c>
      <c r="U55" s="40"/>
      <c r="V55" s="40"/>
      <c r="W55" s="40"/>
      <c r="X55" s="40"/>
      <c r="Y55" s="40"/>
      <c r="Z55" s="40"/>
      <c r="AA55" s="40"/>
      <c r="AB55" s="40"/>
      <c r="AC55" s="40"/>
      <c r="AD55" s="40"/>
      <c r="AE55" s="40"/>
      <c r="AF55" s="40"/>
      <c r="AG55" s="407"/>
      <c r="AH55" s="333">
        <f>+AH56</f>
        <v>0</v>
      </c>
      <c r="AI55" s="22">
        <f t="shared" ref="AI55:AJ55" si="241">+AI56</f>
        <v>0</v>
      </c>
      <c r="AJ55" s="22">
        <f t="shared" si="241"/>
        <v>0</v>
      </c>
      <c r="AK55" s="281">
        <f t="shared" si="173"/>
        <v>0</v>
      </c>
      <c r="AL55" s="333">
        <f t="shared" ref="AL55:AN55" si="242">+AL56</f>
        <v>0</v>
      </c>
      <c r="AM55" s="22">
        <f t="shared" si="242"/>
        <v>0</v>
      </c>
      <c r="AN55" s="22">
        <f t="shared" si="242"/>
        <v>0</v>
      </c>
      <c r="AO55" s="334">
        <f t="shared" si="239"/>
        <v>0</v>
      </c>
      <c r="AP55" s="492">
        <f t="shared" ref="AP55:AR55" si="243">+AP56</f>
        <v>0</v>
      </c>
      <c r="AQ55" s="22">
        <f t="shared" si="243"/>
        <v>0</v>
      </c>
      <c r="AR55" s="22">
        <f t="shared" si="243"/>
        <v>0</v>
      </c>
      <c r="AS55" s="281">
        <f t="shared" si="174"/>
        <v>0</v>
      </c>
      <c r="AT55" s="333">
        <f t="shared" ref="AT55:AV55" si="244">+AT56</f>
        <v>0</v>
      </c>
      <c r="AU55" s="22">
        <f t="shared" si="244"/>
        <v>0</v>
      </c>
      <c r="AV55" s="22">
        <f t="shared" si="244"/>
        <v>0</v>
      </c>
      <c r="AW55" s="334">
        <f t="shared" si="175"/>
        <v>0</v>
      </c>
      <c r="AX55" s="492">
        <f t="shared" ref="AX55:CC55" si="245">AX56+AX57</f>
        <v>30720</v>
      </c>
      <c r="AY55" s="22">
        <f t="shared" si="245"/>
        <v>165600</v>
      </c>
      <c r="AZ55" s="22">
        <f t="shared" si="245"/>
        <v>187680</v>
      </c>
      <c r="BA55" s="281">
        <f t="shared" si="245"/>
        <v>384000</v>
      </c>
      <c r="BB55" s="333">
        <f t="shared" si="245"/>
        <v>30720</v>
      </c>
      <c r="BC55" s="22">
        <f t="shared" si="245"/>
        <v>165600</v>
      </c>
      <c r="BD55" s="22">
        <f t="shared" si="245"/>
        <v>187680</v>
      </c>
      <c r="BE55" s="334">
        <f t="shared" si="245"/>
        <v>384000</v>
      </c>
      <c r="BF55" s="492">
        <f t="shared" si="245"/>
        <v>30720</v>
      </c>
      <c r="BG55" s="22">
        <f t="shared" si="245"/>
        <v>165600</v>
      </c>
      <c r="BH55" s="22">
        <f t="shared" si="245"/>
        <v>187680</v>
      </c>
      <c r="BI55" s="281">
        <f t="shared" si="245"/>
        <v>384000</v>
      </c>
      <c r="BJ55" s="333">
        <f t="shared" si="245"/>
        <v>30720</v>
      </c>
      <c r="BK55" s="22">
        <f t="shared" si="245"/>
        <v>165600</v>
      </c>
      <c r="BL55" s="22">
        <f t="shared" si="245"/>
        <v>187680</v>
      </c>
      <c r="BM55" s="334">
        <f t="shared" si="245"/>
        <v>384000</v>
      </c>
      <c r="BN55" s="492">
        <f t="shared" si="245"/>
        <v>30720</v>
      </c>
      <c r="BO55" s="22">
        <f t="shared" si="245"/>
        <v>165600</v>
      </c>
      <c r="BP55" s="22">
        <f t="shared" si="245"/>
        <v>187680</v>
      </c>
      <c r="BQ55" s="281">
        <f t="shared" si="245"/>
        <v>384000</v>
      </c>
      <c r="BR55" s="333">
        <f t="shared" si="245"/>
        <v>30720</v>
      </c>
      <c r="BS55" s="22">
        <f t="shared" si="245"/>
        <v>165600</v>
      </c>
      <c r="BT55" s="22">
        <f t="shared" si="245"/>
        <v>187680</v>
      </c>
      <c r="BU55" s="334">
        <f t="shared" si="245"/>
        <v>384000</v>
      </c>
      <c r="BV55" s="492">
        <f t="shared" si="245"/>
        <v>30720</v>
      </c>
      <c r="BW55" s="22">
        <f t="shared" si="245"/>
        <v>165600</v>
      </c>
      <c r="BX55" s="22">
        <f t="shared" si="245"/>
        <v>187680</v>
      </c>
      <c r="BY55" s="281">
        <f t="shared" si="245"/>
        <v>384000</v>
      </c>
      <c r="BZ55" s="333">
        <f t="shared" si="245"/>
        <v>30720</v>
      </c>
      <c r="CA55" s="22">
        <f t="shared" si="245"/>
        <v>165600</v>
      </c>
      <c r="CB55" s="22">
        <f t="shared" si="245"/>
        <v>187680</v>
      </c>
      <c r="CC55" s="334">
        <f t="shared" si="245"/>
        <v>384000</v>
      </c>
      <c r="CD55" s="333">
        <f t="shared" si="184"/>
        <v>245760</v>
      </c>
      <c r="CE55" s="22">
        <f t="shared" si="184"/>
        <v>1324800</v>
      </c>
      <c r="CF55" s="22">
        <f t="shared" si="184"/>
        <v>1501440</v>
      </c>
      <c r="CG55" s="334">
        <f t="shared" si="184"/>
        <v>3072000</v>
      </c>
      <c r="CH55" s="695" t="s">
        <v>739</v>
      </c>
      <c r="CI55" s="118" t="s">
        <v>739</v>
      </c>
      <c r="CJ55" s="750">
        <f>IF(H55=0,IF(CD55&gt;0,"Error",H55-CD55),H55-CD55)</f>
        <v>223573.33333333326</v>
      </c>
      <c r="CK55" s="751">
        <f t="shared" ref="CK55" si="246">IF(I55=0,IF(CE55&gt;0,"Error",I55-CE55),I55-CE55)</f>
        <v>2014816.6666666698</v>
      </c>
      <c r="CL55" s="751">
        <f t="shared" ref="CL55" si="247">IF(J55=0,IF(CF55&gt;0,"Error",J55-CF55),J55-CF55)</f>
        <v>1025610</v>
      </c>
      <c r="CM55" s="752">
        <f t="shared" ref="CM55" si="248">IF(K55=0,IF(CG55&gt;0,"Error",K55-CG55),K55-CG55)</f>
        <v>3264000.0000000028</v>
      </c>
      <c r="CN55" s="750">
        <v>0</v>
      </c>
      <c r="CO55" s="751">
        <f>CO56+CO57</f>
        <v>115200</v>
      </c>
      <c r="CP55" s="751">
        <f>CP56+CP57</f>
        <v>130560</v>
      </c>
      <c r="CQ55" s="751">
        <f t="shared" si="39"/>
        <v>1324800</v>
      </c>
      <c r="CR55" s="863">
        <f t="shared" si="40"/>
        <v>1501440</v>
      </c>
      <c r="CS55" s="752">
        <f t="shared" si="41"/>
        <v>3072000</v>
      </c>
      <c r="CT55" s="893">
        <f t="shared" si="42"/>
        <v>0</v>
      </c>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row>
    <row r="56" spans="1:612" ht="24.75" customHeight="1" x14ac:dyDescent="0.25">
      <c r="B56" s="579" t="str">
        <f t="shared" si="240"/>
        <v>C1</v>
      </c>
      <c r="C56" s="598" t="s">
        <v>137</v>
      </c>
      <c r="D56" s="480"/>
      <c r="E56" s="272"/>
      <c r="F56" s="272"/>
      <c r="G56" s="272"/>
      <c r="H56" s="272"/>
      <c r="I56" s="272"/>
      <c r="J56" s="272"/>
      <c r="K56" s="457"/>
      <c r="L56" s="519"/>
      <c r="M56" s="48">
        <v>2160000</v>
      </c>
      <c r="N56" s="48" t="s">
        <v>56</v>
      </c>
      <c r="O56" s="30">
        <f t="shared" ref="O56" si="249">+Y56</f>
        <v>44566</v>
      </c>
      <c r="P56" s="30">
        <f t="shared" ref="P56" si="250">+AF56</f>
        <v>44754</v>
      </c>
      <c r="Q56" s="31" t="s">
        <v>121</v>
      </c>
      <c r="R56" s="42">
        <v>13</v>
      </c>
      <c r="S56" s="42" t="s">
        <v>138</v>
      </c>
      <c r="T56" s="31" t="s">
        <v>27</v>
      </c>
      <c r="U56" s="42" t="s">
        <v>122</v>
      </c>
      <c r="V56" s="42" t="s">
        <v>60</v>
      </c>
      <c r="W56" s="42"/>
      <c r="X56" s="42"/>
      <c r="Y56" s="46">
        <v>44566</v>
      </c>
      <c r="Z56" s="46">
        <f t="shared" ref="Z56" si="251">+Y56+14</f>
        <v>44580</v>
      </c>
      <c r="AA56" s="46">
        <f t="shared" ref="AA56:AB56" si="252">+Z56+7</f>
        <v>44587</v>
      </c>
      <c r="AB56" s="46">
        <f t="shared" si="252"/>
        <v>44594</v>
      </c>
      <c r="AC56" s="46"/>
      <c r="AD56" s="46"/>
      <c r="AE56" s="46">
        <f t="shared" ref="AE56" si="253">+AB56+10</f>
        <v>44604</v>
      </c>
      <c r="AF56" s="46">
        <f>+AE56+150</f>
        <v>44754</v>
      </c>
      <c r="AG56" s="310"/>
      <c r="AH56" s="329"/>
      <c r="AI56" s="275"/>
      <c r="AJ56" s="275"/>
      <c r="AK56" s="187">
        <f t="shared" si="173"/>
        <v>0</v>
      </c>
      <c r="AL56" s="329"/>
      <c r="AM56" s="275"/>
      <c r="AN56" s="275"/>
      <c r="AO56" s="330">
        <f t="shared" si="239"/>
        <v>0</v>
      </c>
      <c r="AP56" s="490"/>
      <c r="AQ56" s="275"/>
      <c r="AR56" s="275"/>
      <c r="AS56" s="187">
        <f t="shared" si="174"/>
        <v>0</v>
      </c>
      <c r="AT56" s="329"/>
      <c r="AU56" s="275"/>
      <c r="AV56" s="275"/>
      <c r="AW56" s="330">
        <f t="shared" si="175"/>
        <v>0</v>
      </c>
      <c r="AX56" s="490">
        <f>960*15</f>
        <v>14400</v>
      </c>
      <c r="AY56" s="275">
        <f>11040*15</f>
        <v>165600</v>
      </c>
      <c r="AZ56" s="275"/>
      <c r="BA56" s="187">
        <f t="shared" si="176"/>
        <v>180000</v>
      </c>
      <c r="BB56" s="329">
        <f>960*15</f>
        <v>14400</v>
      </c>
      <c r="BC56" s="275">
        <f>11040*15</f>
        <v>165600</v>
      </c>
      <c r="BD56" s="275"/>
      <c r="BE56" s="330">
        <f t="shared" si="177"/>
        <v>180000</v>
      </c>
      <c r="BF56" s="490">
        <f>960*15</f>
        <v>14400</v>
      </c>
      <c r="BG56" s="275">
        <f>11040*15</f>
        <v>165600</v>
      </c>
      <c r="BH56" s="275"/>
      <c r="BI56" s="187">
        <f t="shared" si="178"/>
        <v>180000</v>
      </c>
      <c r="BJ56" s="329">
        <f>960*15</f>
        <v>14400</v>
      </c>
      <c r="BK56" s="275">
        <f>11040*15</f>
        <v>165600</v>
      </c>
      <c r="BL56" s="275"/>
      <c r="BM56" s="330">
        <f t="shared" si="179"/>
        <v>180000</v>
      </c>
      <c r="BN56" s="490">
        <f>960*15</f>
        <v>14400</v>
      </c>
      <c r="BO56" s="275">
        <f>11040*15</f>
        <v>165600</v>
      </c>
      <c r="BP56" s="275"/>
      <c r="BQ56" s="187">
        <f t="shared" si="180"/>
        <v>180000</v>
      </c>
      <c r="BR56" s="329">
        <f>960*15</f>
        <v>14400</v>
      </c>
      <c r="BS56" s="275">
        <f>11040*15</f>
        <v>165600</v>
      </c>
      <c r="BT56" s="275"/>
      <c r="BU56" s="330">
        <f t="shared" si="181"/>
        <v>180000</v>
      </c>
      <c r="BV56" s="490">
        <f>960*15</f>
        <v>14400</v>
      </c>
      <c r="BW56" s="275">
        <f>11040*15</f>
        <v>165600</v>
      </c>
      <c r="BX56" s="275"/>
      <c r="BY56" s="187">
        <f t="shared" si="182"/>
        <v>180000</v>
      </c>
      <c r="BZ56" s="329">
        <f>960*15</f>
        <v>14400</v>
      </c>
      <c r="CA56" s="275">
        <f>11040*15</f>
        <v>165600</v>
      </c>
      <c r="CB56" s="275"/>
      <c r="CC56" s="330">
        <f t="shared" si="183"/>
        <v>180000</v>
      </c>
      <c r="CD56" s="329">
        <f t="shared" si="184"/>
        <v>115200</v>
      </c>
      <c r="CE56" s="275">
        <f t="shared" si="184"/>
        <v>1324800</v>
      </c>
      <c r="CF56" s="275">
        <f t="shared" si="184"/>
        <v>0</v>
      </c>
      <c r="CG56" s="330">
        <f t="shared" si="184"/>
        <v>1440000</v>
      </c>
      <c r="CH56" s="830" t="s">
        <v>739</v>
      </c>
      <c r="CI56" s="118" t="s">
        <v>739</v>
      </c>
      <c r="CJ56" s="744"/>
      <c r="CK56" s="745"/>
      <c r="CL56" s="745"/>
      <c r="CM56" s="746"/>
      <c r="CN56" s="849">
        <v>0</v>
      </c>
      <c r="CO56" s="851">
        <f t="shared" si="37"/>
        <v>115200</v>
      </c>
      <c r="CP56" s="851">
        <f t="shared" si="38"/>
        <v>0</v>
      </c>
      <c r="CQ56" s="851">
        <f t="shared" si="39"/>
        <v>1324800</v>
      </c>
      <c r="CR56" s="861">
        <f t="shared" si="40"/>
        <v>0</v>
      </c>
      <c r="CS56" s="853">
        <f t="shared" si="41"/>
        <v>1440000</v>
      </c>
      <c r="CT56" s="2">
        <f t="shared" si="42"/>
        <v>0</v>
      </c>
    </row>
    <row r="57" spans="1:612" ht="24.75" customHeight="1" x14ac:dyDescent="0.25">
      <c r="B57" s="579" t="str">
        <f t="shared" si="240"/>
        <v>C1</v>
      </c>
      <c r="C57" s="598" t="s">
        <v>139</v>
      </c>
      <c r="D57" s="480"/>
      <c r="E57" s="272"/>
      <c r="F57" s="272"/>
      <c r="G57" s="272"/>
      <c r="H57" s="272"/>
      <c r="I57" s="272"/>
      <c r="J57" s="272"/>
      <c r="K57" s="457"/>
      <c r="L57" s="519"/>
      <c r="M57" s="48">
        <v>4176000</v>
      </c>
      <c r="N57" s="48" t="s">
        <v>56</v>
      </c>
      <c r="O57" s="30"/>
      <c r="P57" s="30"/>
      <c r="Q57" s="31"/>
      <c r="R57" s="42"/>
      <c r="S57" s="42"/>
      <c r="T57" s="31" t="s">
        <v>28</v>
      </c>
      <c r="U57" s="42"/>
      <c r="V57" s="42"/>
      <c r="W57" s="42"/>
      <c r="X57" s="42"/>
      <c r="Y57" s="46"/>
      <c r="Z57" s="46"/>
      <c r="AA57" s="46"/>
      <c r="AB57" s="46"/>
      <c r="AC57" s="46"/>
      <c r="AD57" s="46"/>
      <c r="AE57" s="46"/>
      <c r="AF57" s="46"/>
      <c r="AG57" s="310"/>
      <c r="AH57" s="329"/>
      <c r="AI57" s="275"/>
      <c r="AJ57" s="275"/>
      <c r="AK57" s="187"/>
      <c r="AL57" s="329"/>
      <c r="AM57" s="275"/>
      <c r="AN57" s="275"/>
      <c r="AO57" s="330"/>
      <c r="AP57" s="490"/>
      <c r="AQ57" s="275"/>
      <c r="AR57" s="275"/>
      <c r="AS57" s="187"/>
      <c r="AT57" s="329"/>
      <c r="AU57" s="275"/>
      <c r="AV57" s="275"/>
      <c r="AW57" s="330"/>
      <c r="AX57" s="490">
        <f>960*17</f>
        <v>16320</v>
      </c>
      <c r="AY57" s="275"/>
      <c r="AZ57" s="275">
        <f>11040*17</f>
        <v>187680</v>
      </c>
      <c r="BA57" s="187">
        <f>+AX57+AY57+AZ57</f>
        <v>204000</v>
      </c>
      <c r="BB57" s="329">
        <f>960*17</f>
        <v>16320</v>
      </c>
      <c r="BC57" s="275"/>
      <c r="BD57" s="275">
        <f>11040*17</f>
        <v>187680</v>
      </c>
      <c r="BE57" s="330">
        <f t="shared" si="177"/>
        <v>204000</v>
      </c>
      <c r="BF57" s="490">
        <f>960*17</f>
        <v>16320</v>
      </c>
      <c r="BG57" s="275"/>
      <c r="BH57" s="275">
        <f>11040*17</f>
        <v>187680</v>
      </c>
      <c r="BI57" s="187">
        <f t="shared" si="178"/>
        <v>204000</v>
      </c>
      <c r="BJ57" s="329">
        <f>960*17</f>
        <v>16320</v>
      </c>
      <c r="BK57" s="275"/>
      <c r="BL57" s="275">
        <f>11040*17</f>
        <v>187680</v>
      </c>
      <c r="BM57" s="330">
        <f t="shared" si="179"/>
        <v>204000</v>
      </c>
      <c r="BN57" s="490">
        <f>960*17</f>
        <v>16320</v>
      </c>
      <c r="BO57" s="275"/>
      <c r="BP57" s="275">
        <f>11040*17</f>
        <v>187680</v>
      </c>
      <c r="BQ57" s="187">
        <f t="shared" si="180"/>
        <v>204000</v>
      </c>
      <c r="BR57" s="329">
        <f>960*17</f>
        <v>16320</v>
      </c>
      <c r="BS57" s="275"/>
      <c r="BT57" s="275">
        <f>11040*17</f>
        <v>187680</v>
      </c>
      <c r="BU57" s="330">
        <f t="shared" si="181"/>
        <v>204000</v>
      </c>
      <c r="BV57" s="490">
        <f>960*17</f>
        <v>16320</v>
      </c>
      <c r="BW57" s="275"/>
      <c r="BX57" s="275">
        <f>11040*17</f>
        <v>187680</v>
      </c>
      <c r="BY57" s="187">
        <f t="shared" si="182"/>
        <v>204000</v>
      </c>
      <c r="BZ57" s="329">
        <f>960*17</f>
        <v>16320</v>
      </c>
      <c r="CA57" s="275"/>
      <c r="CB57" s="275">
        <f>11040*17</f>
        <v>187680</v>
      </c>
      <c r="CC57" s="330">
        <f t="shared" si="183"/>
        <v>204000</v>
      </c>
      <c r="CD57" s="329">
        <f t="shared" si="184"/>
        <v>130560</v>
      </c>
      <c r="CE57" s="275">
        <f t="shared" si="184"/>
        <v>0</v>
      </c>
      <c r="CF57" s="275">
        <f t="shared" si="184"/>
        <v>1501440</v>
      </c>
      <c r="CG57" s="330">
        <f t="shared" si="184"/>
        <v>1632000</v>
      </c>
      <c r="CH57" s="830" t="s">
        <v>739</v>
      </c>
      <c r="CI57" s="118" t="s">
        <v>739</v>
      </c>
      <c r="CJ57" s="744"/>
      <c r="CK57" s="745"/>
      <c r="CL57" s="745"/>
      <c r="CM57" s="746"/>
      <c r="CN57" s="849">
        <v>0</v>
      </c>
      <c r="CO57" s="851">
        <f t="shared" si="37"/>
        <v>0</v>
      </c>
      <c r="CP57" s="851">
        <f t="shared" si="38"/>
        <v>130560</v>
      </c>
      <c r="CQ57" s="851">
        <f t="shared" si="39"/>
        <v>0</v>
      </c>
      <c r="CR57" s="861">
        <f t="shared" si="40"/>
        <v>1501440</v>
      </c>
      <c r="CS57" s="853">
        <f t="shared" si="41"/>
        <v>1632000</v>
      </c>
      <c r="CT57" s="2">
        <f t="shared" si="42"/>
        <v>0</v>
      </c>
    </row>
    <row r="58" spans="1:612" s="4" customFormat="1" ht="24.75" customHeight="1" x14ac:dyDescent="0.25">
      <c r="A58" s="7"/>
      <c r="B58" s="579" t="str">
        <f t="shared" si="240"/>
        <v>C1</v>
      </c>
      <c r="C58" s="597" t="s">
        <v>140</v>
      </c>
      <c r="D58" s="630">
        <v>224981</v>
      </c>
      <c r="E58" s="38">
        <v>1249899</v>
      </c>
      <c r="F58" s="38">
        <v>0</v>
      </c>
      <c r="G58" s="38">
        <f t="shared" si="69"/>
        <v>1474880</v>
      </c>
      <c r="H58" s="38">
        <v>224981</v>
      </c>
      <c r="I58" s="38">
        <v>1249899</v>
      </c>
      <c r="J58" s="38">
        <v>0</v>
      </c>
      <c r="K58" s="631">
        <f>+H58+I58+J58</f>
        <v>1474880</v>
      </c>
      <c r="L58" s="584"/>
      <c r="M58" s="38"/>
      <c r="N58" s="38"/>
      <c r="O58" s="39"/>
      <c r="P58" s="39"/>
      <c r="Q58" s="40"/>
      <c r="R58" s="40"/>
      <c r="S58" s="40"/>
      <c r="T58" s="40" t="s">
        <v>27</v>
      </c>
      <c r="U58" s="40"/>
      <c r="V58" s="40"/>
      <c r="W58" s="40"/>
      <c r="X58" s="40"/>
      <c r="Y58" s="40"/>
      <c r="Z58" s="40"/>
      <c r="AA58" s="40"/>
      <c r="AB58" s="40"/>
      <c r="AC58" s="40"/>
      <c r="AD58" s="40"/>
      <c r="AE58" s="40"/>
      <c r="AF58" s="40"/>
      <c r="AG58" s="407"/>
      <c r="AH58" s="333">
        <f>+AH59</f>
        <v>0</v>
      </c>
      <c r="AI58" s="22">
        <f t="shared" ref="AI58:AJ58" si="254">+AI59</f>
        <v>0</v>
      </c>
      <c r="AJ58" s="22">
        <f t="shared" si="254"/>
        <v>0</v>
      </c>
      <c r="AK58" s="281">
        <f t="shared" ref="AK58:AK63" si="255">+AH58+AI58+AJ58</f>
        <v>0</v>
      </c>
      <c r="AL58" s="333">
        <f t="shared" ref="AL58:AN58" si="256">+AL59</f>
        <v>0</v>
      </c>
      <c r="AM58" s="22">
        <f t="shared" si="256"/>
        <v>0</v>
      </c>
      <c r="AN58" s="22">
        <f t="shared" si="256"/>
        <v>0</v>
      </c>
      <c r="AO58" s="334">
        <f t="shared" si="239"/>
        <v>0</v>
      </c>
      <c r="AP58" s="492">
        <f t="shared" ref="AP58:AR58" si="257">+AP59</f>
        <v>0</v>
      </c>
      <c r="AQ58" s="22">
        <f t="shared" si="257"/>
        <v>0</v>
      </c>
      <c r="AR58" s="22">
        <f t="shared" si="257"/>
        <v>0</v>
      </c>
      <c r="AS58" s="281">
        <f t="shared" si="174"/>
        <v>0</v>
      </c>
      <c r="AT58" s="333">
        <f t="shared" ref="AT58:AV58" si="258">+AT59</f>
        <v>0</v>
      </c>
      <c r="AU58" s="22">
        <f t="shared" si="258"/>
        <v>0</v>
      </c>
      <c r="AV58" s="22">
        <f t="shared" si="258"/>
        <v>0</v>
      </c>
      <c r="AW58" s="334">
        <f t="shared" si="175"/>
        <v>0</v>
      </c>
      <c r="AX58" s="492">
        <f t="shared" ref="AX58:AZ58" si="259">+AX59</f>
        <v>0</v>
      </c>
      <c r="AY58" s="22">
        <f t="shared" si="259"/>
        <v>0</v>
      </c>
      <c r="AZ58" s="22">
        <f t="shared" si="259"/>
        <v>0</v>
      </c>
      <c r="BA58" s="281">
        <f t="shared" si="176"/>
        <v>0</v>
      </c>
      <c r="BB58" s="333">
        <f t="shared" ref="BB58:BD58" si="260">+BB59</f>
        <v>0</v>
      </c>
      <c r="BC58" s="22">
        <f t="shared" si="260"/>
        <v>0</v>
      </c>
      <c r="BD58" s="22">
        <f t="shared" si="260"/>
        <v>0</v>
      </c>
      <c r="BE58" s="334">
        <f t="shared" si="177"/>
        <v>0</v>
      </c>
      <c r="BF58" s="492">
        <f t="shared" ref="BF58:BH58" si="261">+BF59</f>
        <v>0</v>
      </c>
      <c r="BG58" s="22">
        <f t="shared" si="261"/>
        <v>0</v>
      </c>
      <c r="BH58" s="22">
        <f t="shared" si="261"/>
        <v>0</v>
      </c>
      <c r="BI58" s="281">
        <f t="shared" si="178"/>
        <v>0</v>
      </c>
      <c r="BJ58" s="333">
        <f t="shared" ref="BJ58:BL58" si="262">+BJ59</f>
        <v>0</v>
      </c>
      <c r="BK58" s="22">
        <f t="shared" si="262"/>
        <v>0</v>
      </c>
      <c r="BL58" s="22">
        <f t="shared" si="262"/>
        <v>0</v>
      </c>
      <c r="BM58" s="334">
        <f t="shared" si="179"/>
        <v>0</v>
      </c>
      <c r="BN58" s="492">
        <f t="shared" ref="BN58:BP58" si="263">+BN59</f>
        <v>0</v>
      </c>
      <c r="BO58" s="22">
        <f t="shared" si="263"/>
        <v>0</v>
      </c>
      <c r="BP58" s="22">
        <f t="shared" si="263"/>
        <v>0</v>
      </c>
      <c r="BQ58" s="281">
        <f t="shared" si="180"/>
        <v>0</v>
      </c>
      <c r="BR58" s="333">
        <f t="shared" ref="BR58:BT58" si="264">+BR59</f>
        <v>0</v>
      </c>
      <c r="BS58" s="22">
        <f t="shared" si="264"/>
        <v>0</v>
      </c>
      <c r="BT58" s="22">
        <f t="shared" si="264"/>
        <v>0</v>
      </c>
      <c r="BU58" s="334">
        <f t="shared" si="181"/>
        <v>0</v>
      </c>
      <c r="BV58" s="492">
        <f t="shared" ref="BV58:BX58" si="265">+BV59</f>
        <v>44996.338983050839</v>
      </c>
      <c r="BW58" s="22">
        <f t="shared" si="265"/>
        <v>249979.66101694916</v>
      </c>
      <c r="BX58" s="22">
        <f t="shared" si="265"/>
        <v>0</v>
      </c>
      <c r="BY58" s="281">
        <f t="shared" si="182"/>
        <v>294976</v>
      </c>
      <c r="BZ58" s="333">
        <f t="shared" ref="BZ58:CB58" si="266">+BZ59</f>
        <v>0</v>
      </c>
      <c r="CA58" s="22">
        <f t="shared" si="266"/>
        <v>0</v>
      </c>
      <c r="CB58" s="22">
        <f t="shared" si="266"/>
        <v>0</v>
      </c>
      <c r="CC58" s="334">
        <f t="shared" si="183"/>
        <v>0</v>
      </c>
      <c r="CD58" s="333">
        <f t="shared" si="184"/>
        <v>44996.338983050839</v>
      </c>
      <c r="CE58" s="22">
        <f t="shared" si="184"/>
        <v>249979.66101694916</v>
      </c>
      <c r="CF58" s="22">
        <f t="shared" si="184"/>
        <v>0</v>
      </c>
      <c r="CG58" s="334">
        <f t="shared" si="184"/>
        <v>294976</v>
      </c>
      <c r="CH58" s="695" t="s">
        <v>739</v>
      </c>
      <c r="CI58" s="118" t="s">
        <v>766</v>
      </c>
      <c r="CJ58" s="750">
        <f>IF(H58=0,IF(CD58&gt;0,"Error",H58-CD58),H58-CD58)</f>
        <v>179984.66101694916</v>
      </c>
      <c r="CK58" s="751">
        <f t="shared" ref="CK58" si="267">IF(I58=0,IF(CE58&gt;0,"Error",I58-CE58),I58-CE58)</f>
        <v>999919.33898305078</v>
      </c>
      <c r="CL58" s="751">
        <f t="shared" ref="CL58" si="268">IF(J58=0,IF(CF58&gt;0,"Error",J58-CF58),J58-CF58)</f>
        <v>0</v>
      </c>
      <c r="CM58" s="752">
        <f t="shared" ref="CM58" si="269">IF(K58=0,IF(CG58&gt;0,"Error",K58-CG58),K58-CG58)</f>
        <v>1179904</v>
      </c>
      <c r="CN58" s="750">
        <v>0</v>
      </c>
      <c r="CO58" s="751">
        <f t="shared" si="37"/>
        <v>44996.338983050839</v>
      </c>
      <c r="CP58" s="751">
        <f t="shared" si="38"/>
        <v>0</v>
      </c>
      <c r="CQ58" s="751">
        <f t="shared" si="39"/>
        <v>249979.66101694916</v>
      </c>
      <c r="CR58" s="863">
        <f t="shared" si="40"/>
        <v>0</v>
      </c>
      <c r="CS58" s="752">
        <f t="shared" si="41"/>
        <v>294976</v>
      </c>
      <c r="CT58" s="2">
        <f t="shared" si="42"/>
        <v>0</v>
      </c>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row>
    <row r="59" spans="1:612" ht="39.75" customHeight="1" x14ac:dyDescent="0.25">
      <c r="B59" s="579" t="str">
        <f t="shared" si="240"/>
        <v>C1</v>
      </c>
      <c r="C59" s="598" t="s">
        <v>772</v>
      </c>
      <c r="D59" s="480"/>
      <c r="E59" s="272"/>
      <c r="F59" s="272"/>
      <c r="G59" s="272"/>
      <c r="H59" s="272"/>
      <c r="I59" s="272"/>
      <c r="J59" s="272"/>
      <c r="K59" s="457"/>
      <c r="L59" s="519"/>
      <c r="M59" s="48">
        <v>1474880</v>
      </c>
      <c r="N59" s="48" t="s">
        <v>56</v>
      </c>
      <c r="O59" s="30">
        <f t="shared" ref="O59" si="270">+Y59</f>
        <v>44731</v>
      </c>
      <c r="P59" s="30">
        <f t="shared" ref="P59" si="271">+AF59</f>
        <v>45133</v>
      </c>
      <c r="Q59" s="31" t="s">
        <v>110</v>
      </c>
      <c r="R59" s="42">
        <v>27</v>
      </c>
      <c r="S59" s="42" t="s">
        <v>118</v>
      </c>
      <c r="T59" s="31" t="s">
        <v>27</v>
      </c>
      <c r="U59" s="42" t="s">
        <v>119</v>
      </c>
      <c r="V59" s="42" t="s">
        <v>120</v>
      </c>
      <c r="W59" s="42"/>
      <c r="X59" s="42"/>
      <c r="Y59" s="46">
        <v>44731</v>
      </c>
      <c r="Z59" s="46">
        <f>+Y59+14</f>
        <v>44745</v>
      </c>
      <c r="AA59" s="46">
        <f>+Z59+10+4</f>
        <v>44759</v>
      </c>
      <c r="AB59" s="46">
        <f>+AA59+45+7</f>
        <v>44811</v>
      </c>
      <c r="AC59" s="46">
        <f>+AB59+14</f>
        <v>44825</v>
      </c>
      <c r="AD59" s="46">
        <f>+AC59+15</f>
        <v>44840</v>
      </c>
      <c r="AE59" s="46">
        <f>+AD59+23</f>
        <v>44863</v>
      </c>
      <c r="AF59" s="43">
        <f>+AE59+270</f>
        <v>45133</v>
      </c>
      <c r="AG59" s="310"/>
      <c r="AH59" s="335"/>
      <c r="AI59" s="44"/>
      <c r="AJ59" s="44"/>
      <c r="AK59" s="285">
        <f t="shared" si="255"/>
        <v>0</v>
      </c>
      <c r="AL59" s="335"/>
      <c r="AM59" s="44"/>
      <c r="AN59" s="44"/>
      <c r="AO59" s="336">
        <f t="shared" si="239"/>
        <v>0</v>
      </c>
      <c r="AP59" s="493"/>
      <c r="AQ59" s="44"/>
      <c r="AR59" s="44"/>
      <c r="AS59" s="285">
        <f t="shared" si="174"/>
        <v>0</v>
      </c>
      <c r="AT59" s="335"/>
      <c r="AU59" s="44"/>
      <c r="AV59" s="44"/>
      <c r="AW59" s="336">
        <f t="shared" si="175"/>
        <v>0</v>
      </c>
      <c r="AX59" s="493"/>
      <c r="AY59" s="44"/>
      <c r="AZ59" s="44"/>
      <c r="BA59" s="285">
        <f t="shared" si="176"/>
        <v>0</v>
      </c>
      <c r="BB59" s="335"/>
      <c r="BC59" s="44"/>
      <c r="BD59" s="44"/>
      <c r="BE59" s="336">
        <f t="shared" si="177"/>
        <v>0</v>
      </c>
      <c r="BF59" s="493"/>
      <c r="BG59" s="44"/>
      <c r="BH59" s="44"/>
      <c r="BI59" s="285">
        <f t="shared" si="178"/>
        <v>0</v>
      </c>
      <c r="BJ59" s="335"/>
      <c r="BK59" s="44"/>
      <c r="BL59" s="44"/>
      <c r="BM59" s="336">
        <f t="shared" si="179"/>
        <v>0</v>
      </c>
      <c r="BN59" s="493"/>
      <c r="BO59" s="44"/>
      <c r="BP59" s="44"/>
      <c r="BQ59" s="285">
        <f t="shared" si="180"/>
        <v>0</v>
      </c>
      <c r="BR59" s="335"/>
      <c r="BS59" s="44"/>
      <c r="BT59" s="44"/>
      <c r="BU59" s="336">
        <f t="shared" si="181"/>
        <v>0</v>
      </c>
      <c r="BV59" s="493">
        <v>44996.338983050839</v>
      </c>
      <c r="BW59" s="44">
        <v>249979.66101694916</v>
      </c>
      <c r="BX59" s="44"/>
      <c r="BY59" s="285">
        <f t="shared" si="182"/>
        <v>294976</v>
      </c>
      <c r="BZ59" s="335"/>
      <c r="CA59" s="44"/>
      <c r="CB59" s="44"/>
      <c r="CC59" s="336">
        <f t="shared" si="183"/>
        <v>0</v>
      </c>
      <c r="CD59" s="335">
        <f t="shared" si="184"/>
        <v>44996.338983050839</v>
      </c>
      <c r="CE59" s="44">
        <f t="shared" si="184"/>
        <v>249979.66101694916</v>
      </c>
      <c r="CF59" s="44">
        <f t="shared" si="184"/>
        <v>0</v>
      </c>
      <c r="CG59" s="336">
        <f t="shared" si="184"/>
        <v>294976</v>
      </c>
      <c r="CH59" s="695" t="s">
        <v>739</v>
      </c>
      <c r="CI59" s="118" t="s">
        <v>766</v>
      </c>
      <c r="CJ59" s="753"/>
      <c r="CK59" s="754"/>
      <c r="CL59" s="754"/>
      <c r="CM59" s="755"/>
      <c r="CN59" s="753">
        <v>0</v>
      </c>
      <c r="CO59" s="754">
        <f t="shared" si="37"/>
        <v>44996.338983050839</v>
      </c>
      <c r="CP59" s="754">
        <f t="shared" si="38"/>
        <v>0</v>
      </c>
      <c r="CQ59" s="754">
        <f t="shared" si="39"/>
        <v>249979.66101694916</v>
      </c>
      <c r="CR59" s="864">
        <f t="shared" si="40"/>
        <v>0</v>
      </c>
      <c r="CS59" s="755">
        <f t="shared" si="41"/>
        <v>294976</v>
      </c>
      <c r="CT59" s="2">
        <f t="shared" si="42"/>
        <v>0</v>
      </c>
    </row>
    <row r="60" spans="1:612" s="4" customFormat="1" ht="24.75" customHeight="1" x14ac:dyDescent="0.25">
      <c r="A60" s="7"/>
      <c r="B60" s="579" t="str">
        <f t="shared" si="240"/>
        <v>C1</v>
      </c>
      <c r="C60" s="596" t="s">
        <v>141</v>
      </c>
      <c r="D60" s="628">
        <f>+D61+D64+D68+D71</f>
        <v>1310621</v>
      </c>
      <c r="E60" s="33">
        <f>+E61+E64+E68+E71</f>
        <v>7281219.5084745763</v>
      </c>
      <c r="F60" s="33">
        <f>+F61+F64+F68+F71</f>
        <v>0</v>
      </c>
      <c r="G60" s="33">
        <f t="shared" si="69"/>
        <v>8591840.5084745772</v>
      </c>
      <c r="H60" s="56">
        <f>+H61+H64+H68+H71</f>
        <v>1317136.5932203389</v>
      </c>
      <c r="I60" s="56">
        <f>+I61+I64+I68+I71</f>
        <v>7317423.4067796608</v>
      </c>
      <c r="J60" s="56">
        <f>+J61+J64+J68+J71</f>
        <v>0</v>
      </c>
      <c r="K60" s="704">
        <f>+H60+I60+J60</f>
        <v>8634560</v>
      </c>
      <c r="L60" s="583"/>
      <c r="M60" s="34"/>
      <c r="N60" s="34"/>
      <c r="O60" s="35"/>
      <c r="P60" s="35"/>
      <c r="Q60" s="36"/>
      <c r="R60" s="36"/>
      <c r="S60" s="36"/>
      <c r="T60" s="36"/>
      <c r="U60" s="36"/>
      <c r="V60" s="36"/>
      <c r="W60" s="36"/>
      <c r="X60" s="36"/>
      <c r="Y60" s="36"/>
      <c r="Z60" s="36"/>
      <c r="AA60" s="36"/>
      <c r="AB60" s="36"/>
      <c r="AC60" s="36"/>
      <c r="AD60" s="36"/>
      <c r="AE60" s="36"/>
      <c r="AF60" s="36"/>
      <c r="AG60" s="406"/>
      <c r="AH60" s="331">
        <f>+AH61+AH64+AH68+AH71</f>
        <v>0</v>
      </c>
      <c r="AI60" s="37">
        <f>+AI61+AI64+AI68+AI71</f>
        <v>0</v>
      </c>
      <c r="AJ60" s="37">
        <f>+AJ61+AJ64+AJ68+AJ71</f>
        <v>0</v>
      </c>
      <c r="AK60" s="284">
        <f t="shared" si="255"/>
        <v>0</v>
      </c>
      <c r="AL60" s="331">
        <f>+AL61+AL64+AL68+AL71</f>
        <v>0</v>
      </c>
      <c r="AM60" s="37">
        <f>+AM61+AM64+AM68+AM71</f>
        <v>0</v>
      </c>
      <c r="AN60" s="37">
        <f>+AN61+AN64+AN68+AN71</f>
        <v>0</v>
      </c>
      <c r="AO60" s="332">
        <f t="shared" si="239"/>
        <v>0</v>
      </c>
      <c r="AP60" s="491">
        <f>+AP61+AP64+AP68+AP71</f>
        <v>0</v>
      </c>
      <c r="AQ60" s="37">
        <f>+AQ61+AQ64+AQ68+AQ71</f>
        <v>0</v>
      </c>
      <c r="AR60" s="37">
        <f>+AR61+AR64+AR68+AR71</f>
        <v>0</v>
      </c>
      <c r="AS60" s="284">
        <f t="shared" si="174"/>
        <v>0</v>
      </c>
      <c r="AT60" s="331">
        <f>+AT61+AT64+AT68+AT71</f>
        <v>0</v>
      </c>
      <c r="AU60" s="37">
        <f>+AU61+AU64+AU68+AU71</f>
        <v>0</v>
      </c>
      <c r="AV60" s="37">
        <f>+AV61+AV64+AV68+AV71</f>
        <v>0</v>
      </c>
      <c r="AW60" s="332">
        <f t="shared" si="175"/>
        <v>0</v>
      </c>
      <c r="AX60" s="491">
        <f>+AX61+AX64+AX68+AX71</f>
        <v>0</v>
      </c>
      <c r="AY60" s="37">
        <f>+AY61+AY64+AY68+AY71</f>
        <v>0</v>
      </c>
      <c r="AZ60" s="37">
        <f>+AZ61+AZ64+AZ68+AZ71</f>
        <v>0</v>
      </c>
      <c r="BA60" s="284">
        <f t="shared" si="176"/>
        <v>0</v>
      </c>
      <c r="BB60" s="331">
        <f>+BB61+BB64+BB68+BB71</f>
        <v>0</v>
      </c>
      <c r="BC60" s="37">
        <f>+BC61+BC64+BC68+BC71</f>
        <v>0</v>
      </c>
      <c r="BD60" s="37">
        <f>+BD61+BD64+BD68+BD71</f>
        <v>0</v>
      </c>
      <c r="BE60" s="332">
        <f t="shared" si="177"/>
        <v>0</v>
      </c>
      <c r="BF60" s="491">
        <f>+BF61+BF64+BF68+BF71</f>
        <v>0</v>
      </c>
      <c r="BG60" s="37">
        <f>+BG61+BG64+BG68+BG71</f>
        <v>0</v>
      </c>
      <c r="BH60" s="37">
        <f>+BH61+BH64+BH68+BH71</f>
        <v>0</v>
      </c>
      <c r="BI60" s="284">
        <f t="shared" si="178"/>
        <v>0</v>
      </c>
      <c r="BJ60" s="331">
        <f>+BJ61+BJ64+BJ68+BJ71</f>
        <v>0</v>
      </c>
      <c r="BK60" s="37">
        <f>+BK61+BK64+BK68+BK71</f>
        <v>0</v>
      </c>
      <c r="BL60" s="37">
        <f>+BL61+BL64+BL68+BL71</f>
        <v>0</v>
      </c>
      <c r="BM60" s="332">
        <f t="shared" si="179"/>
        <v>0</v>
      </c>
      <c r="BN60" s="491">
        <f>+BN61+BN64+BN68+BN71</f>
        <v>0</v>
      </c>
      <c r="BO60" s="37">
        <f>+BO61+BO64+BO68+BO71</f>
        <v>0</v>
      </c>
      <c r="BP60" s="37">
        <f>+BP61+BP64+BP68+BP71</f>
        <v>0</v>
      </c>
      <c r="BQ60" s="284">
        <f t="shared" si="180"/>
        <v>0</v>
      </c>
      <c r="BR60" s="331">
        <f>+BR61+BR64+BR68+BR71</f>
        <v>37523.593220338968</v>
      </c>
      <c r="BS60" s="37">
        <f>+BS61+BS64+BS68+BS71</f>
        <v>208464.40677966102</v>
      </c>
      <c r="BT60" s="37">
        <f>+BT61+BT64+BT68+BT71</f>
        <v>0</v>
      </c>
      <c r="BU60" s="332">
        <f t="shared" si="181"/>
        <v>245988</v>
      </c>
      <c r="BV60" s="491">
        <f>+BV61+BV64+BV68+BV71</f>
        <v>88596.610169491498</v>
      </c>
      <c r="BW60" s="37">
        <f>+BW61+BW64+BW68+BW71</f>
        <v>543457.62711864407</v>
      </c>
      <c r="BX60" s="37">
        <f>+BX61+BX64+BX68+BX71</f>
        <v>0</v>
      </c>
      <c r="BY60" s="284">
        <f t="shared" si="182"/>
        <v>632054.23728813557</v>
      </c>
      <c r="BZ60" s="331">
        <f>+BZ61+BZ64+BZ68+BZ71</f>
        <v>124104.20338983045</v>
      </c>
      <c r="CA60" s="37">
        <f>+CA61+CA64+CA68+CA71</f>
        <v>689467.79661016958</v>
      </c>
      <c r="CB60" s="37">
        <f>+CB61+CB64+CB68+CB71</f>
        <v>0</v>
      </c>
      <c r="CC60" s="332">
        <f t="shared" si="183"/>
        <v>813572</v>
      </c>
      <c r="CD60" s="331">
        <f t="shared" si="184"/>
        <v>250224.4067796609</v>
      </c>
      <c r="CE60" s="37">
        <f t="shared" si="184"/>
        <v>1441389.8305084747</v>
      </c>
      <c r="CF60" s="37">
        <f t="shared" si="184"/>
        <v>0</v>
      </c>
      <c r="CG60" s="332">
        <f t="shared" si="184"/>
        <v>1691614.2372881356</v>
      </c>
      <c r="CH60" s="695"/>
      <c r="CI60" s="118"/>
      <c r="CJ60" s="747">
        <f>IF(H60=0,IF(CD60&gt;0,"Error",H60-CD60),H60-CD60)</f>
        <v>1066912.1864406781</v>
      </c>
      <c r="CK60" s="748">
        <f t="shared" ref="CK60:CK61" si="272">IF(I60=0,IF(CE60&gt;0,"Error",I60-CE60),I60-CE60)</f>
        <v>5876033.5762711857</v>
      </c>
      <c r="CL60" s="748">
        <f t="shared" ref="CL60:CL61" si="273">IF(J60=0,IF(CF60&gt;0,"Error",J60-CF60),J60-CF60)</f>
        <v>0</v>
      </c>
      <c r="CM60" s="749">
        <f t="shared" ref="CM60:CM61" si="274">IF(K60=0,IF(CG60&gt;0,"Error",K60-CG60),K60-CG60)</f>
        <v>6942945.762711864</v>
      </c>
      <c r="CN60" s="747">
        <v>0</v>
      </c>
      <c r="CO60" s="748">
        <f t="shared" si="37"/>
        <v>250224.4067796609</v>
      </c>
      <c r="CP60" s="748">
        <f t="shared" si="38"/>
        <v>0</v>
      </c>
      <c r="CQ60" s="748">
        <f t="shared" si="39"/>
        <v>1441389.8305084747</v>
      </c>
      <c r="CR60" s="862">
        <f t="shared" si="40"/>
        <v>0</v>
      </c>
      <c r="CS60" s="749">
        <f t="shared" si="41"/>
        <v>1691614.2372881356</v>
      </c>
      <c r="CT60" s="2">
        <f t="shared" si="42"/>
        <v>0</v>
      </c>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row>
    <row r="61" spans="1:612" ht="61.5" customHeight="1" x14ac:dyDescent="0.25">
      <c r="B61" s="579" t="str">
        <f t="shared" si="240"/>
        <v>C1</v>
      </c>
      <c r="C61" s="597" t="s">
        <v>142</v>
      </c>
      <c r="D61" s="630">
        <v>68340</v>
      </c>
      <c r="E61" s="38">
        <v>379660.50847457629</v>
      </c>
      <c r="F61" s="38">
        <v>0</v>
      </c>
      <c r="G61" s="38">
        <f t="shared" si="69"/>
        <v>448000.50847457629</v>
      </c>
      <c r="H61" s="38">
        <v>74855.593220338982</v>
      </c>
      <c r="I61" s="38">
        <v>415864.40677966102</v>
      </c>
      <c r="J61" s="38">
        <v>0</v>
      </c>
      <c r="K61" s="631">
        <v>490720</v>
      </c>
      <c r="L61" s="584">
        <v>490720</v>
      </c>
      <c r="M61" s="38"/>
      <c r="N61" s="38"/>
      <c r="O61" s="39"/>
      <c r="P61" s="39"/>
      <c r="Q61" s="40"/>
      <c r="R61" s="40"/>
      <c r="S61" s="40"/>
      <c r="T61" s="40" t="s">
        <v>27</v>
      </c>
      <c r="U61" s="40"/>
      <c r="V61" s="40"/>
      <c r="W61" s="40"/>
      <c r="X61" s="40"/>
      <c r="Y61" s="40"/>
      <c r="Z61" s="40"/>
      <c r="AA61" s="40"/>
      <c r="AB61" s="40"/>
      <c r="AC61" s="40"/>
      <c r="AD61" s="40"/>
      <c r="AE61" s="40"/>
      <c r="AF61" s="40"/>
      <c r="AG61" s="407"/>
      <c r="AH61" s="333">
        <f>+AH62+AH63</f>
        <v>0</v>
      </c>
      <c r="AI61" s="22">
        <f t="shared" ref="AI61:AJ61" si="275">+AI62+AI63</f>
        <v>0</v>
      </c>
      <c r="AJ61" s="22">
        <f t="shared" si="275"/>
        <v>0</v>
      </c>
      <c r="AK61" s="281">
        <f t="shared" si="255"/>
        <v>0</v>
      </c>
      <c r="AL61" s="333">
        <f>+AL62+AL63</f>
        <v>0</v>
      </c>
      <c r="AM61" s="22">
        <f t="shared" ref="AM61" si="276">+AM62+AM63</f>
        <v>0</v>
      </c>
      <c r="AN61" s="22">
        <f t="shared" ref="AN61" si="277">+AN62+AN63</f>
        <v>0</v>
      </c>
      <c r="AO61" s="334">
        <f t="shared" si="239"/>
        <v>0</v>
      </c>
      <c r="AP61" s="492">
        <f>+AP62+AP63</f>
        <v>0</v>
      </c>
      <c r="AQ61" s="22">
        <f t="shared" ref="AQ61" si="278">+AQ62+AQ63</f>
        <v>0</v>
      </c>
      <c r="AR61" s="22">
        <f t="shared" ref="AR61" si="279">+AR62+AR63</f>
        <v>0</v>
      </c>
      <c r="AS61" s="281">
        <f t="shared" si="174"/>
        <v>0</v>
      </c>
      <c r="AT61" s="333">
        <f>+AT62+AT63</f>
        <v>0</v>
      </c>
      <c r="AU61" s="22">
        <f t="shared" ref="AU61" si="280">+AU62+AU63</f>
        <v>0</v>
      </c>
      <c r="AV61" s="22">
        <f t="shared" ref="AV61" si="281">+AV62+AV63</f>
        <v>0</v>
      </c>
      <c r="AW61" s="334">
        <f t="shared" si="175"/>
        <v>0</v>
      </c>
      <c r="AX61" s="492">
        <f>+AX62+AX63</f>
        <v>0</v>
      </c>
      <c r="AY61" s="22">
        <f t="shared" ref="AY61" si="282">+AY62+AY63</f>
        <v>0</v>
      </c>
      <c r="AZ61" s="22">
        <f t="shared" ref="AZ61" si="283">+AZ62+AZ63</f>
        <v>0</v>
      </c>
      <c r="BA61" s="281">
        <f t="shared" si="176"/>
        <v>0</v>
      </c>
      <c r="BB61" s="333">
        <f>+BB62+BB63</f>
        <v>0</v>
      </c>
      <c r="BC61" s="22">
        <f t="shared" ref="BC61" si="284">+BC62+BC63</f>
        <v>0</v>
      </c>
      <c r="BD61" s="22">
        <f t="shared" ref="BD61" si="285">+BD62+BD63</f>
        <v>0</v>
      </c>
      <c r="BE61" s="334">
        <f t="shared" si="177"/>
        <v>0</v>
      </c>
      <c r="BF61" s="492">
        <f>+BF62+BF63</f>
        <v>0</v>
      </c>
      <c r="BG61" s="22">
        <f t="shared" ref="BG61" si="286">+BG62+BG63</f>
        <v>0</v>
      </c>
      <c r="BH61" s="22">
        <f t="shared" ref="BH61" si="287">+BH62+BH63</f>
        <v>0</v>
      </c>
      <c r="BI61" s="281">
        <f t="shared" si="178"/>
        <v>0</v>
      </c>
      <c r="BJ61" s="333">
        <f>+BJ62+BJ63</f>
        <v>0</v>
      </c>
      <c r="BK61" s="22">
        <f t="shared" ref="BK61" si="288">+BK62+BK63</f>
        <v>0</v>
      </c>
      <c r="BL61" s="22">
        <f t="shared" ref="BL61" si="289">+BL62+BL63</f>
        <v>0</v>
      </c>
      <c r="BM61" s="334">
        <f t="shared" si="179"/>
        <v>0</v>
      </c>
      <c r="BN61" s="492">
        <f>+BN62+BN63</f>
        <v>0</v>
      </c>
      <c r="BO61" s="22">
        <f t="shared" ref="BO61" si="290">+BO62+BO63</f>
        <v>0</v>
      </c>
      <c r="BP61" s="22">
        <f t="shared" ref="BP61" si="291">+BP62+BP63</f>
        <v>0</v>
      </c>
      <c r="BQ61" s="281">
        <f t="shared" si="180"/>
        <v>0</v>
      </c>
      <c r="BR61" s="333">
        <f>+BR62+BR63</f>
        <v>6833.8983050847455</v>
      </c>
      <c r="BS61" s="22">
        <f t="shared" ref="BS61" si="292">+BS62+BS63</f>
        <v>37966.101694915254</v>
      </c>
      <c r="BT61" s="22">
        <f t="shared" ref="BT61" si="293">+BT62+BT63</f>
        <v>0</v>
      </c>
      <c r="BU61" s="334">
        <f t="shared" si="181"/>
        <v>44800</v>
      </c>
      <c r="BV61" s="492">
        <f>+BV62+BV63</f>
        <v>0</v>
      </c>
      <c r="BW61" s="22">
        <f t="shared" ref="BW61" si="294">+BW62+BW63</f>
        <v>0</v>
      </c>
      <c r="BX61" s="22">
        <f t="shared" ref="BX61" si="295">+BX62+BX63</f>
        <v>0</v>
      </c>
      <c r="BY61" s="281">
        <f t="shared" si="182"/>
        <v>0</v>
      </c>
      <c r="BZ61" s="333">
        <f>+BZ62+BZ63</f>
        <v>13667.796610169491</v>
      </c>
      <c r="CA61" s="22">
        <f t="shared" ref="CA61" si="296">+CA62+CA63</f>
        <v>75932.203389830509</v>
      </c>
      <c r="CB61" s="22">
        <f t="shared" ref="CB61" si="297">+CB62+CB63</f>
        <v>0</v>
      </c>
      <c r="CC61" s="334">
        <f t="shared" si="183"/>
        <v>89600</v>
      </c>
      <c r="CD61" s="333">
        <f t="shared" si="184"/>
        <v>20501.694915254237</v>
      </c>
      <c r="CE61" s="22">
        <f t="shared" si="184"/>
        <v>113898.30508474576</v>
      </c>
      <c r="CF61" s="22">
        <f t="shared" si="184"/>
        <v>0</v>
      </c>
      <c r="CG61" s="334">
        <f t="shared" si="184"/>
        <v>134400</v>
      </c>
      <c r="CH61" s="695" t="s">
        <v>739</v>
      </c>
      <c r="CI61" s="118" t="s">
        <v>739</v>
      </c>
      <c r="CJ61" s="750">
        <f>IF(H61=0,IF(CD61&gt;0,"Error",H61-CD61),H61-CD61)</f>
        <v>54353.898305084746</v>
      </c>
      <c r="CK61" s="751">
        <f t="shared" si="272"/>
        <v>301966.10169491527</v>
      </c>
      <c r="CL61" s="751">
        <f t="shared" si="273"/>
        <v>0</v>
      </c>
      <c r="CM61" s="752">
        <f t="shared" si="274"/>
        <v>356320</v>
      </c>
      <c r="CN61" s="750">
        <v>0</v>
      </c>
      <c r="CO61" s="751">
        <f t="shared" si="37"/>
        <v>20501.694915254237</v>
      </c>
      <c r="CP61" s="751">
        <f t="shared" si="38"/>
        <v>0</v>
      </c>
      <c r="CQ61" s="751">
        <f t="shared" si="39"/>
        <v>113898.30508474576</v>
      </c>
      <c r="CR61" s="863">
        <f t="shared" si="40"/>
        <v>0</v>
      </c>
      <c r="CS61" s="752">
        <f t="shared" si="41"/>
        <v>134400</v>
      </c>
      <c r="CT61" s="2">
        <f t="shared" si="42"/>
        <v>0</v>
      </c>
    </row>
    <row r="62" spans="1:612" ht="35.25" customHeight="1" x14ac:dyDescent="0.25">
      <c r="B62" s="579" t="str">
        <f t="shared" si="240"/>
        <v>C1</v>
      </c>
      <c r="C62" s="598" t="s">
        <v>666</v>
      </c>
      <c r="D62" s="480"/>
      <c r="E62" s="272"/>
      <c r="F62" s="272"/>
      <c r="G62" s="272"/>
      <c r="H62" s="272"/>
      <c r="I62" s="272"/>
      <c r="J62" s="272"/>
      <c r="K62" s="457"/>
      <c r="L62" s="519"/>
      <c r="M62" s="48">
        <v>224000</v>
      </c>
      <c r="N62" s="48" t="s">
        <v>56</v>
      </c>
      <c r="O62" s="30">
        <f>+Y62</f>
        <v>44752</v>
      </c>
      <c r="P62" s="30">
        <f t="shared" ref="P62:P63" si="298">+AF62</f>
        <v>45029</v>
      </c>
      <c r="Q62" s="31" t="s">
        <v>92</v>
      </c>
      <c r="R62" s="42">
        <v>2</v>
      </c>
      <c r="S62" s="42" t="s">
        <v>143</v>
      </c>
      <c r="T62" s="31" t="s">
        <v>27</v>
      </c>
      <c r="U62" s="42" t="s">
        <v>122</v>
      </c>
      <c r="V62" s="42" t="s">
        <v>86</v>
      </c>
      <c r="W62" s="42"/>
      <c r="X62" s="42"/>
      <c r="Y62" s="46">
        <v>44752</v>
      </c>
      <c r="Z62" s="46">
        <f t="shared" ref="Z62:Z63" si="299">+Y62+14</f>
        <v>44766</v>
      </c>
      <c r="AA62" s="46">
        <f>+Z62+7+14</f>
        <v>44787</v>
      </c>
      <c r="AB62" s="46">
        <f>+AA62+14+7</f>
        <v>44808</v>
      </c>
      <c r="AC62" s="46"/>
      <c r="AD62" s="46">
        <f>+AB62+1</f>
        <v>44809</v>
      </c>
      <c r="AE62" s="46">
        <f>+AD62+10</f>
        <v>44819</v>
      </c>
      <c r="AF62" s="46">
        <f>+AE62+210</f>
        <v>45029</v>
      </c>
      <c r="AG62" s="310"/>
      <c r="AH62" s="329"/>
      <c r="AI62" s="275"/>
      <c r="AJ62" s="275"/>
      <c r="AK62" s="187">
        <f t="shared" si="255"/>
        <v>0</v>
      </c>
      <c r="AL62" s="329"/>
      <c r="AM62" s="275"/>
      <c r="AN62" s="275"/>
      <c r="AO62" s="330">
        <f t="shared" si="239"/>
        <v>0</v>
      </c>
      <c r="AP62" s="490"/>
      <c r="AQ62" s="275"/>
      <c r="AR62" s="275"/>
      <c r="AS62" s="187">
        <f t="shared" si="174"/>
        <v>0</v>
      </c>
      <c r="AT62" s="329"/>
      <c r="AU62" s="275"/>
      <c r="AV62" s="275"/>
      <c r="AW62" s="330">
        <f t="shared" si="175"/>
        <v>0</v>
      </c>
      <c r="AX62" s="490"/>
      <c r="AY62" s="275"/>
      <c r="AZ62" s="275"/>
      <c r="BA62" s="187">
        <f t="shared" si="176"/>
        <v>0</v>
      </c>
      <c r="BB62" s="329"/>
      <c r="BC62" s="275"/>
      <c r="BD62" s="275"/>
      <c r="BE62" s="330">
        <f t="shared" si="177"/>
        <v>0</v>
      </c>
      <c r="BF62" s="490"/>
      <c r="BG62" s="275"/>
      <c r="BH62" s="275"/>
      <c r="BI62" s="187">
        <f t="shared" si="178"/>
        <v>0</v>
      </c>
      <c r="BJ62" s="329"/>
      <c r="BK62" s="275"/>
      <c r="BL62" s="275"/>
      <c r="BM62" s="330">
        <f t="shared" si="179"/>
        <v>0</v>
      </c>
      <c r="BN62" s="490"/>
      <c r="BO62" s="275"/>
      <c r="BP62" s="275"/>
      <c r="BQ62" s="187">
        <f t="shared" si="180"/>
        <v>0</v>
      </c>
      <c r="BR62" s="329">
        <v>3416.9491525423728</v>
      </c>
      <c r="BS62" s="275">
        <v>18983.050847457627</v>
      </c>
      <c r="BT62" s="275"/>
      <c r="BU62" s="330">
        <f t="shared" si="181"/>
        <v>22400</v>
      </c>
      <c r="BV62" s="490"/>
      <c r="BW62" s="275"/>
      <c r="BX62" s="275"/>
      <c r="BY62" s="187">
        <f t="shared" si="182"/>
        <v>0</v>
      </c>
      <c r="BZ62" s="329">
        <v>6833.8983050847455</v>
      </c>
      <c r="CA62" s="275">
        <v>37966.101694915254</v>
      </c>
      <c r="CB62" s="275"/>
      <c r="CC62" s="330">
        <f t="shared" si="183"/>
        <v>44800</v>
      </c>
      <c r="CD62" s="329">
        <f t="shared" si="184"/>
        <v>10250.847457627118</v>
      </c>
      <c r="CE62" s="275">
        <f t="shared" si="184"/>
        <v>56949.152542372882</v>
      </c>
      <c r="CF62" s="275">
        <f t="shared" si="184"/>
        <v>0</v>
      </c>
      <c r="CG62" s="330">
        <f t="shared" si="184"/>
        <v>67200</v>
      </c>
      <c r="CH62" s="695" t="s">
        <v>739</v>
      </c>
      <c r="CI62" s="118" t="s">
        <v>739</v>
      </c>
      <c r="CJ62" s="744"/>
      <c r="CK62" s="745"/>
      <c r="CL62" s="745"/>
      <c r="CM62" s="746"/>
      <c r="CN62" s="849">
        <v>0</v>
      </c>
      <c r="CO62" s="851">
        <f t="shared" si="37"/>
        <v>10250.847457627118</v>
      </c>
      <c r="CP62" s="851">
        <f t="shared" si="38"/>
        <v>0</v>
      </c>
      <c r="CQ62" s="851">
        <f t="shared" si="39"/>
        <v>56949.152542372882</v>
      </c>
      <c r="CR62" s="861">
        <f t="shared" si="40"/>
        <v>0</v>
      </c>
      <c r="CS62" s="853">
        <f t="shared" si="41"/>
        <v>67200</v>
      </c>
      <c r="CT62" s="2">
        <f t="shared" si="42"/>
        <v>0</v>
      </c>
    </row>
    <row r="63" spans="1:612" s="4" customFormat="1" ht="44.25" customHeight="1" x14ac:dyDescent="0.25">
      <c r="A63" s="7"/>
      <c r="B63" s="579" t="str">
        <f t="shared" si="240"/>
        <v>C1</v>
      </c>
      <c r="C63" s="598" t="s">
        <v>144</v>
      </c>
      <c r="D63" s="480"/>
      <c r="E63" s="272"/>
      <c r="F63" s="272"/>
      <c r="G63" s="272"/>
      <c r="H63" s="272"/>
      <c r="I63" s="272"/>
      <c r="J63" s="272"/>
      <c r="K63" s="457"/>
      <c r="L63" s="519"/>
      <c r="M63" s="48">
        <v>224000</v>
      </c>
      <c r="N63" s="48" t="s">
        <v>56</v>
      </c>
      <c r="O63" s="30">
        <f>+Y63</f>
        <v>44752</v>
      </c>
      <c r="P63" s="30">
        <f t="shared" si="298"/>
        <v>45029</v>
      </c>
      <c r="Q63" s="31" t="s">
        <v>92</v>
      </c>
      <c r="R63" s="42">
        <v>2</v>
      </c>
      <c r="S63" s="42" t="s">
        <v>143</v>
      </c>
      <c r="T63" s="31" t="s">
        <v>27</v>
      </c>
      <c r="U63" s="42" t="s">
        <v>122</v>
      </c>
      <c r="V63" s="42" t="s">
        <v>86</v>
      </c>
      <c r="W63" s="42"/>
      <c r="X63" s="42"/>
      <c r="Y63" s="46">
        <v>44752</v>
      </c>
      <c r="Z63" s="46">
        <f t="shared" si="299"/>
        <v>44766</v>
      </c>
      <c r="AA63" s="46">
        <f>+Z63+7+14</f>
        <v>44787</v>
      </c>
      <c r="AB63" s="46">
        <f>+AA63+14+7</f>
        <v>44808</v>
      </c>
      <c r="AC63" s="46"/>
      <c r="AD63" s="46">
        <f>+AB63+1</f>
        <v>44809</v>
      </c>
      <c r="AE63" s="46">
        <f>+AD63+10</f>
        <v>44819</v>
      </c>
      <c r="AF63" s="46">
        <f>+AE63+210</f>
        <v>45029</v>
      </c>
      <c r="AG63" s="310"/>
      <c r="AH63" s="329"/>
      <c r="AI63" s="275"/>
      <c r="AJ63" s="275"/>
      <c r="AK63" s="187">
        <f t="shared" si="255"/>
        <v>0</v>
      </c>
      <c r="AL63" s="329"/>
      <c r="AM63" s="275"/>
      <c r="AN63" s="275"/>
      <c r="AO63" s="330">
        <f t="shared" si="239"/>
        <v>0</v>
      </c>
      <c r="AP63" s="490"/>
      <c r="AQ63" s="275"/>
      <c r="AR63" s="275"/>
      <c r="AS63" s="187">
        <f t="shared" si="174"/>
        <v>0</v>
      </c>
      <c r="AT63" s="329"/>
      <c r="AU63" s="275"/>
      <c r="AV63" s="275"/>
      <c r="AW63" s="330">
        <f t="shared" si="175"/>
        <v>0</v>
      </c>
      <c r="AX63" s="490"/>
      <c r="AY63" s="275"/>
      <c r="AZ63" s="275"/>
      <c r="BA63" s="187">
        <f t="shared" si="176"/>
        <v>0</v>
      </c>
      <c r="BB63" s="329"/>
      <c r="BC63" s="275"/>
      <c r="BD63" s="275"/>
      <c r="BE63" s="330">
        <f t="shared" si="177"/>
        <v>0</v>
      </c>
      <c r="BF63" s="490"/>
      <c r="BG63" s="275"/>
      <c r="BH63" s="275"/>
      <c r="BI63" s="187">
        <f t="shared" si="178"/>
        <v>0</v>
      </c>
      <c r="BJ63" s="329"/>
      <c r="BK63" s="275"/>
      <c r="BL63" s="275"/>
      <c r="BM63" s="330">
        <f t="shared" si="179"/>
        <v>0</v>
      </c>
      <c r="BN63" s="490"/>
      <c r="BO63" s="275"/>
      <c r="BP63" s="275"/>
      <c r="BQ63" s="187">
        <f t="shared" si="180"/>
        <v>0</v>
      </c>
      <c r="BR63" s="329">
        <v>3416.9491525423728</v>
      </c>
      <c r="BS63" s="275">
        <v>18983.050847457627</v>
      </c>
      <c r="BT63" s="275"/>
      <c r="BU63" s="330">
        <f t="shared" si="181"/>
        <v>22400</v>
      </c>
      <c r="BV63" s="490"/>
      <c r="BW63" s="275"/>
      <c r="BX63" s="275"/>
      <c r="BY63" s="187">
        <f t="shared" si="182"/>
        <v>0</v>
      </c>
      <c r="BZ63" s="329">
        <v>6833.8983050847455</v>
      </c>
      <c r="CA63" s="275">
        <v>37966.101694915254</v>
      </c>
      <c r="CB63" s="275"/>
      <c r="CC63" s="330">
        <f t="shared" si="183"/>
        <v>44800</v>
      </c>
      <c r="CD63" s="329">
        <f t="shared" si="184"/>
        <v>10250.847457627118</v>
      </c>
      <c r="CE63" s="275">
        <f t="shared" si="184"/>
        <v>56949.152542372882</v>
      </c>
      <c r="CF63" s="275">
        <f t="shared" si="184"/>
        <v>0</v>
      </c>
      <c r="CG63" s="330">
        <f t="shared" si="184"/>
        <v>67200</v>
      </c>
      <c r="CH63" s="695" t="s">
        <v>739</v>
      </c>
      <c r="CI63" s="118" t="s">
        <v>739</v>
      </c>
      <c r="CJ63" s="744"/>
      <c r="CK63" s="745"/>
      <c r="CL63" s="745"/>
      <c r="CM63" s="746"/>
      <c r="CN63" s="849">
        <v>0</v>
      </c>
      <c r="CO63" s="851">
        <f t="shared" si="37"/>
        <v>10250.847457627118</v>
      </c>
      <c r="CP63" s="851">
        <f t="shared" si="38"/>
        <v>0</v>
      </c>
      <c r="CQ63" s="851">
        <f t="shared" si="39"/>
        <v>56949.152542372882</v>
      </c>
      <c r="CR63" s="861">
        <f t="shared" si="40"/>
        <v>0</v>
      </c>
      <c r="CS63" s="853">
        <f t="shared" si="41"/>
        <v>67200</v>
      </c>
      <c r="CT63" s="2">
        <f t="shared" si="42"/>
        <v>0</v>
      </c>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row>
    <row r="64" spans="1:612" s="4" customFormat="1" ht="71.25" customHeight="1" x14ac:dyDescent="0.25">
      <c r="A64" s="7"/>
      <c r="B64" s="579" t="str">
        <f>B63</f>
        <v>C1</v>
      </c>
      <c r="C64" s="597" t="s">
        <v>145</v>
      </c>
      <c r="D64" s="630">
        <v>284168</v>
      </c>
      <c r="E64" s="38">
        <v>1578712</v>
      </c>
      <c r="F64" s="38">
        <v>0</v>
      </c>
      <c r="G64" s="38">
        <f t="shared" si="69"/>
        <v>1862880</v>
      </c>
      <c r="H64" s="38">
        <v>284168</v>
      </c>
      <c r="I64" s="38">
        <v>1578712</v>
      </c>
      <c r="J64" s="38">
        <v>0</v>
      </c>
      <c r="K64" s="631">
        <f>+H64+I64+J64</f>
        <v>1862880</v>
      </c>
      <c r="L64" s="584"/>
      <c r="M64" s="38"/>
      <c r="N64" s="38"/>
      <c r="O64" s="39"/>
      <c r="P64" s="39"/>
      <c r="Q64" s="40"/>
      <c r="R64" s="40"/>
      <c r="S64" s="40"/>
      <c r="T64" s="40" t="s">
        <v>27</v>
      </c>
      <c r="U64" s="40"/>
      <c r="V64" s="40"/>
      <c r="W64" s="40"/>
      <c r="X64" s="40"/>
      <c r="Y64" s="40"/>
      <c r="Z64" s="40"/>
      <c r="AA64" s="40"/>
      <c r="AB64" s="40"/>
      <c r="AC64" s="40"/>
      <c r="AD64" s="40"/>
      <c r="AE64" s="40"/>
      <c r="AF64" s="40"/>
      <c r="AG64" s="407"/>
      <c r="AH64" s="333">
        <f>+AH65+AH66+AH67</f>
        <v>0</v>
      </c>
      <c r="AI64" s="22">
        <f t="shared" ref="AI64:AJ64" si="300">+AI65+AI66+AI67</f>
        <v>0</v>
      </c>
      <c r="AJ64" s="22">
        <f t="shared" si="300"/>
        <v>0</v>
      </c>
      <c r="AK64" s="281">
        <f t="shared" ref="AK64:AK70" si="301">+AH64+AI64+AJ64</f>
        <v>0</v>
      </c>
      <c r="AL64" s="333">
        <f>+AL65+AL66+AL67</f>
        <v>0</v>
      </c>
      <c r="AM64" s="22">
        <f t="shared" ref="AM64" si="302">+AM65+AM66+AM67</f>
        <v>0</v>
      </c>
      <c r="AN64" s="22">
        <f t="shared" ref="AN64" si="303">+AN65+AN66+AN67</f>
        <v>0</v>
      </c>
      <c r="AO64" s="334">
        <f t="shared" si="239"/>
        <v>0</v>
      </c>
      <c r="AP64" s="492">
        <f>+AP65+AP66+AP67</f>
        <v>0</v>
      </c>
      <c r="AQ64" s="22">
        <f t="shared" ref="AQ64" si="304">+AQ65+AQ66+AQ67</f>
        <v>0</v>
      </c>
      <c r="AR64" s="22">
        <f t="shared" ref="AR64" si="305">+AR65+AR66+AR67</f>
        <v>0</v>
      </c>
      <c r="AS64" s="281">
        <f t="shared" si="174"/>
        <v>0</v>
      </c>
      <c r="AT64" s="333">
        <f>+AT65+AT66+AT67</f>
        <v>0</v>
      </c>
      <c r="AU64" s="22">
        <f t="shared" ref="AU64" si="306">+AU65+AU66+AU67</f>
        <v>0</v>
      </c>
      <c r="AV64" s="22">
        <f t="shared" ref="AV64" si="307">+AV65+AV66+AV67</f>
        <v>0</v>
      </c>
      <c r="AW64" s="334">
        <f t="shared" si="175"/>
        <v>0</v>
      </c>
      <c r="AX64" s="492">
        <f>+AX65+AX66+AX67</f>
        <v>0</v>
      </c>
      <c r="AY64" s="22">
        <f t="shared" ref="AY64" si="308">+AY65+AY66+AY67</f>
        <v>0</v>
      </c>
      <c r="AZ64" s="22">
        <f t="shared" ref="AZ64" si="309">+AZ65+AZ66+AZ67</f>
        <v>0</v>
      </c>
      <c r="BA64" s="281">
        <f t="shared" si="176"/>
        <v>0</v>
      </c>
      <c r="BB64" s="333">
        <f>+BB65+BB66+BB67</f>
        <v>0</v>
      </c>
      <c r="BC64" s="22">
        <f t="shared" ref="BC64" si="310">+BC65+BC66+BC67</f>
        <v>0</v>
      </c>
      <c r="BD64" s="22">
        <f t="shared" ref="BD64" si="311">+BD65+BD66+BD67</f>
        <v>0</v>
      </c>
      <c r="BE64" s="334">
        <f t="shared" si="177"/>
        <v>0</v>
      </c>
      <c r="BF64" s="492">
        <f>+BF65+BF66+BF67</f>
        <v>0</v>
      </c>
      <c r="BG64" s="22">
        <f t="shared" ref="BG64" si="312">+BG65+BG66+BG67</f>
        <v>0</v>
      </c>
      <c r="BH64" s="22">
        <f t="shared" ref="BH64" si="313">+BH65+BH66+BH67</f>
        <v>0</v>
      </c>
      <c r="BI64" s="281">
        <f t="shared" si="178"/>
        <v>0</v>
      </c>
      <c r="BJ64" s="333">
        <f>+BJ65+BJ66+BJ67</f>
        <v>0</v>
      </c>
      <c r="BK64" s="22">
        <f t="shared" ref="BK64" si="314">+BK65+BK66+BK67</f>
        <v>0</v>
      </c>
      <c r="BL64" s="22">
        <f t="shared" ref="BL64" si="315">+BL65+BL66+BL67</f>
        <v>0</v>
      </c>
      <c r="BM64" s="334">
        <f t="shared" si="179"/>
        <v>0</v>
      </c>
      <c r="BN64" s="492">
        <f>+BN65+BN66+BN67</f>
        <v>0</v>
      </c>
      <c r="BO64" s="22">
        <f t="shared" ref="BO64" si="316">+BO65+BO66+BO67</f>
        <v>0</v>
      </c>
      <c r="BP64" s="22">
        <f t="shared" ref="BP64" si="317">+BP65+BP66+BP67</f>
        <v>0</v>
      </c>
      <c r="BQ64" s="281">
        <f t="shared" si="180"/>
        <v>0</v>
      </c>
      <c r="BR64" s="333">
        <f>+BR65+BR66+BR67</f>
        <v>28416.813559322021</v>
      </c>
      <c r="BS64" s="22">
        <f t="shared" ref="BS64" si="318">+BS65+BS66+BS67</f>
        <v>157871.18644067796</v>
      </c>
      <c r="BT64" s="22">
        <f t="shared" ref="BT64" si="319">+BT65+BT66+BT67</f>
        <v>0</v>
      </c>
      <c r="BU64" s="334">
        <f t="shared" si="181"/>
        <v>186288</v>
      </c>
      <c r="BV64" s="492">
        <f>+BV65+BV66+BV67</f>
        <v>0</v>
      </c>
      <c r="BW64" s="22">
        <f t="shared" ref="BW64" si="320">+BW65+BW66+BW67</f>
        <v>0</v>
      </c>
      <c r="BX64" s="22">
        <f t="shared" ref="BX64" si="321">+BX65+BX66+BX67</f>
        <v>0</v>
      </c>
      <c r="BY64" s="281">
        <f t="shared" si="182"/>
        <v>0</v>
      </c>
      <c r="BZ64" s="333">
        <f>+BZ65+BZ66+BZ67</f>
        <v>56833.627118644043</v>
      </c>
      <c r="CA64" s="22">
        <f t="shared" ref="CA64" si="322">+CA65+CA66+CA67</f>
        <v>315742.37288135593</v>
      </c>
      <c r="CB64" s="22">
        <f t="shared" ref="CB64" si="323">+CB65+CB66+CB67</f>
        <v>0</v>
      </c>
      <c r="CC64" s="334">
        <f t="shared" si="183"/>
        <v>372576</v>
      </c>
      <c r="CD64" s="333">
        <f t="shared" si="184"/>
        <v>85250.440677966064</v>
      </c>
      <c r="CE64" s="22">
        <f t="shared" si="184"/>
        <v>473613.55932203389</v>
      </c>
      <c r="CF64" s="22">
        <f t="shared" si="184"/>
        <v>0</v>
      </c>
      <c r="CG64" s="334">
        <f t="shared" si="184"/>
        <v>558864</v>
      </c>
      <c r="CH64" s="695" t="s">
        <v>739</v>
      </c>
      <c r="CI64" s="118" t="s">
        <v>766</v>
      </c>
      <c r="CJ64" s="750">
        <f>IF(H64=0,IF(CD64&gt;0,"Error",H64-CD64),H64-CD64)</f>
        <v>198917.55932203395</v>
      </c>
      <c r="CK64" s="751">
        <f t="shared" ref="CK64" si="324">IF(I64=0,IF(CE64&gt;0,"Error",I64-CE64),I64-CE64)</f>
        <v>1105098.440677966</v>
      </c>
      <c r="CL64" s="751">
        <f t="shared" ref="CL64" si="325">IF(J64=0,IF(CF64&gt;0,"Error",J64-CF64),J64-CF64)</f>
        <v>0</v>
      </c>
      <c r="CM64" s="752">
        <f t="shared" ref="CM64" si="326">IF(K64=0,IF(CG64&gt;0,"Error",K64-CG64),K64-CG64)</f>
        <v>1304016</v>
      </c>
      <c r="CN64" s="750">
        <v>0</v>
      </c>
      <c r="CO64" s="751">
        <f t="shared" si="37"/>
        <v>85250.440677966064</v>
      </c>
      <c r="CP64" s="751">
        <f t="shared" si="38"/>
        <v>0</v>
      </c>
      <c r="CQ64" s="751">
        <f t="shared" si="39"/>
        <v>473613.55932203389</v>
      </c>
      <c r="CR64" s="863">
        <f t="shared" si="40"/>
        <v>0</v>
      </c>
      <c r="CS64" s="752">
        <f t="shared" si="41"/>
        <v>558864</v>
      </c>
      <c r="CT64" s="2">
        <f t="shared" si="42"/>
        <v>0</v>
      </c>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row>
    <row r="65" spans="1:612" ht="24.75" customHeight="1" x14ac:dyDescent="0.25">
      <c r="B65" s="579" t="str">
        <f t="shared" si="240"/>
        <v>C1</v>
      </c>
      <c r="C65" s="598" t="s">
        <v>146</v>
      </c>
      <c r="D65" s="480"/>
      <c r="E65" s="272"/>
      <c r="F65" s="272"/>
      <c r="G65" s="272"/>
      <c r="H65" s="272"/>
      <c r="I65" s="272"/>
      <c r="J65" s="272"/>
      <c r="K65" s="457"/>
      <c r="L65" s="519"/>
      <c r="M65" s="48">
        <v>1157440</v>
      </c>
      <c r="N65" s="48" t="s">
        <v>56</v>
      </c>
      <c r="O65" s="30">
        <f>+Y65</f>
        <v>44752</v>
      </c>
      <c r="P65" s="30">
        <f t="shared" ref="P65:P67" si="327">+AF65</f>
        <v>45089</v>
      </c>
      <c r="Q65" s="31" t="s">
        <v>72</v>
      </c>
      <c r="R65" s="42">
        <v>1</v>
      </c>
      <c r="S65" s="42" t="s">
        <v>147</v>
      </c>
      <c r="T65" s="31" t="s">
        <v>27</v>
      </c>
      <c r="U65" s="42" t="s">
        <v>122</v>
      </c>
      <c r="V65" s="42" t="s">
        <v>75</v>
      </c>
      <c r="W65" s="42"/>
      <c r="X65" s="42"/>
      <c r="Y65" s="46">
        <v>44752</v>
      </c>
      <c r="Z65" s="46">
        <f t="shared" ref="Z65:Z67" si="328">+Y65+14</f>
        <v>44766</v>
      </c>
      <c r="AA65" s="46">
        <f t="shared" ref="AA65:AA67" si="329">+Z65+7+14</f>
        <v>44787</v>
      </c>
      <c r="AB65" s="46">
        <f t="shared" ref="AB65:AB67" si="330">+AA65+14+7</f>
        <v>44808</v>
      </c>
      <c r="AC65" s="46"/>
      <c r="AD65" s="46">
        <f t="shared" ref="AD65:AD67" si="331">+AB65+1</f>
        <v>44809</v>
      </c>
      <c r="AE65" s="46">
        <f t="shared" ref="AE65:AE67" si="332">+AD65+10</f>
        <v>44819</v>
      </c>
      <c r="AF65" s="46">
        <f>+AE65+270</f>
        <v>45089</v>
      </c>
      <c r="AG65" s="310"/>
      <c r="AH65" s="341"/>
      <c r="AI65" s="50"/>
      <c r="AJ65" s="50"/>
      <c r="AK65" s="288">
        <f t="shared" si="301"/>
        <v>0</v>
      </c>
      <c r="AL65" s="341"/>
      <c r="AM65" s="50"/>
      <c r="AN65" s="50"/>
      <c r="AO65" s="342">
        <f t="shared" si="239"/>
        <v>0</v>
      </c>
      <c r="AP65" s="496"/>
      <c r="AQ65" s="50"/>
      <c r="AR65" s="50"/>
      <c r="AS65" s="288">
        <f t="shared" si="174"/>
        <v>0</v>
      </c>
      <c r="AT65" s="341"/>
      <c r="AU65" s="50"/>
      <c r="AV65" s="50"/>
      <c r="AW65" s="342">
        <f t="shared" si="175"/>
        <v>0</v>
      </c>
      <c r="AX65" s="496"/>
      <c r="AY65" s="50"/>
      <c r="AZ65" s="50"/>
      <c r="BA65" s="288">
        <f t="shared" si="176"/>
        <v>0</v>
      </c>
      <c r="BB65" s="341"/>
      <c r="BC65" s="50"/>
      <c r="BD65" s="50"/>
      <c r="BE65" s="342">
        <f t="shared" si="177"/>
        <v>0</v>
      </c>
      <c r="BF65" s="496"/>
      <c r="BG65" s="50"/>
      <c r="BH65" s="50"/>
      <c r="BI65" s="288">
        <f t="shared" si="178"/>
        <v>0</v>
      </c>
      <c r="BJ65" s="341"/>
      <c r="BK65" s="50"/>
      <c r="BL65" s="50"/>
      <c r="BM65" s="342">
        <f t="shared" si="179"/>
        <v>0</v>
      </c>
      <c r="BN65" s="496"/>
      <c r="BO65" s="50"/>
      <c r="BP65" s="50"/>
      <c r="BQ65" s="288">
        <f t="shared" si="180"/>
        <v>0</v>
      </c>
      <c r="BR65" s="329">
        <v>17655.864406779656</v>
      </c>
      <c r="BS65" s="275">
        <v>98088.135593220344</v>
      </c>
      <c r="BT65" s="50"/>
      <c r="BU65" s="330">
        <f t="shared" si="181"/>
        <v>115744</v>
      </c>
      <c r="BV65" s="496"/>
      <c r="BW65" s="50"/>
      <c r="BX65" s="50"/>
      <c r="BY65" s="288">
        <f t="shared" si="182"/>
        <v>0</v>
      </c>
      <c r="BZ65" s="329">
        <v>35311.728813559312</v>
      </c>
      <c r="CA65" s="275">
        <v>196176.27118644069</v>
      </c>
      <c r="CB65" s="275"/>
      <c r="CC65" s="330">
        <f t="shared" si="183"/>
        <v>231488</v>
      </c>
      <c r="CD65" s="329">
        <f t="shared" si="184"/>
        <v>52967.593220338968</v>
      </c>
      <c r="CE65" s="275">
        <f t="shared" si="184"/>
        <v>294264.40677966102</v>
      </c>
      <c r="CF65" s="50">
        <f t="shared" si="184"/>
        <v>0</v>
      </c>
      <c r="CG65" s="330">
        <f t="shared" si="184"/>
        <v>347232</v>
      </c>
      <c r="CH65" s="695" t="s">
        <v>739</v>
      </c>
      <c r="CI65" s="118" t="s">
        <v>766</v>
      </c>
      <c r="CJ65" s="744"/>
      <c r="CK65" s="745"/>
      <c r="CL65" s="762"/>
      <c r="CM65" s="746"/>
      <c r="CN65" s="849">
        <v>0</v>
      </c>
      <c r="CO65" s="851">
        <f t="shared" si="37"/>
        <v>52967.593220338968</v>
      </c>
      <c r="CP65" s="762">
        <f t="shared" si="38"/>
        <v>0</v>
      </c>
      <c r="CQ65" s="851">
        <f t="shared" si="39"/>
        <v>294264.40677966102</v>
      </c>
      <c r="CR65" s="861">
        <f t="shared" si="40"/>
        <v>0</v>
      </c>
      <c r="CS65" s="853">
        <f t="shared" si="41"/>
        <v>347232</v>
      </c>
      <c r="CT65" s="2">
        <f t="shared" si="42"/>
        <v>0</v>
      </c>
    </row>
    <row r="66" spans="1:612" s="4" customFormat="1" ht="24.75" customHeight="1" x14ac:dyDescent="0.25">
      <c r="A66" s="7"/>
      <c r="B66" s="579" t="str">
        <f t="shared" si="240"/>
        <v>C1</v>
      </c>
      <c r="C66" s="598" t="s">
        <v>148</v>
      </c>
      <c r="D66" s="480"/>
      <c r="E66" s="272"/>
      <c r="F66" s="272"/>
      <c r="G66" s="272"/>
      <c r="H66" s="272"/>
      <c r="I66" s="272"/>
      <c r="J66" s="272"/>
      <c r="K66" s="457"/>
      <c r="L66" s="519"/>
      <c r="M66" s="48">
        <v>521440</v>
      </c>
      <c r="N66" s="48" t="s">
        <v>56</v>
      </c>
      <c r="O66" s="30">
        <f>+Y66</f>
        <v>44752</v>
      </c>
      <c r="P66" s="30">
        <f t="shared" si="327"/>
        <v>45089</v>
      </c>
      <c r="Q66" s="31" t="s">
        <v>72</v>
      </c>
      <c r="R66" s="42">
        <v>3</v>
      </c>
      <c r="S66" s="42" t="s">
        <v>147</v>
      </c>
      <c r="T66" s="31" t="s">
        <v>27</v>
      </c>
      <c r="U66" s="42" t="s">
        <v>122</v>
      </c>
      <c r="V66" s="42" t="s">
        <v>86</v>
      </c>
      <c r="W66" s="42"/>
      <c r="X66" s="42"/>
      <c r="Y66" s="46">
        <v>44752</v>
      </c>
      <c r="Z66" s="46">
        <f t="shared" si="328"/>
        <v>44766</v>
      </c>
      <c r="AA66" s="46">
        <f t="shared" si="329"/>
        <v>44787</v>
      </c>
      <c r="AB66" s="46">
        <f t="shared" si="330"/>
        <v>44808</v>
      </c>
      <c r="AC66" s="46"/>
      <c r="AD66" s="46">
        <f t="shared" si="331"/>
        <v>44809</v>
      </c>
      <c r="AE66" s="46">
        <f t="shared" si="332"/>
        <v>44819</v>
      </c>
      <c r="AF66" s="46">
        <f>+AE66+270</f>
        <v>45089</v>
      </c>
      <c r="AG66" s="310"/>
      <c r="AH66" s="329"/>
      <c r="AI66" s="275"/>
      <c r="AJ66" s="275"/>
      <c r="AK66" s="187">
        <f t="shared" si="301"/>
        <v>0</v>
      </c>
      <c r="AL66" s="329"/>
      <c r="AM66" s="275"/>
      <c r="AN66" s="275"/>
      <c r="AO66" s="330">
        <f t="shared" si="239"/>
        <v>0</v>
      </c>
      <c r="AP66" s="490"/>
      <c r="AQ66" s="275"/>
      <c r="AR66" s="275"/>
      <c r="AS66" s="187">
        <f t="shared" si="174"/>
        <v>0</v>
      </c>
      <c r="AT66" s="329"/>
      <c r="AU66" s="275"/>
      <c r="AV66" s="275"/>
      <c r="AW66" s="330">
        <f t="shared" si="175"/>
        <v>0</v>
      </c>
      <c r="AX66" s="490"/>
      <c r="AY66" s="275"/>
      <c r="AZ66" s="275"/>
      <c r="BA66" s="187">
        <f t="shared" si="176"/>
        <v>0</v>
      </c>
      <c r="BB66" s="329"/>
      <c r="BC66" s="275"/>
      <c r="BD66" s="275"/>
      <c r="BE66" s="330">
        <f t="shared" si="177"/>
        <v>0</v>
      </c>
      <c r="BF66" s="490"/>
      <c r="BG66" s="275"/>
      <c r="BH66" s="275"/>
      <c r="BI66" s="187">
        <f t="shared" si="178"/>
        <v>0</v>
      </c>
      <c r="BJ66" s="329"/>
      <c r="BK66" s="275"/>
      <c r="BL66" s="275"/>
      <c r="BM66" s="330">
        <f t="shared" si="179"/>
        <v>0</v>
      </c>
      <c r="BN66" s="490"/>
      <c r="BO66" s="275"/>
      <c r="BP66" s="275"/>
      <c r="BQ66" s="187">
        <f t="shared" si="180"/>
        <v>0</v>
      </c>
      <c r="BR66" s="329">
        <v>7954.1694915254193</v>
      </c>
      <c r="BS66" s="275">
        <v>44189.830508474581</v>
      </c>
      <c r="BT66" s="275"/>
      <c r="BU66" s="330">
        <f t="shared" si="181"/>
        <v>52144</v>
      </c>
      <c r="BV66" s="490"/>
      <c r="BW66" s="275"/>
      <c r="BX66" s="275"/>
      <c r="BY66" s="187">
        <f t="shared" si="182"/>
        <v>0</v>
      </c>
      <c r="BZ66" s="329">
        <v>15908.338983050839</v>
      </c>
      <c r="CA66" s="275">
        <v>88379.661016949161</v>
      </c>
      <c r="CB66" s="275"/>
      <c r="CC66" s="330">
        <f t="shared" si="183"/>
        <v>104288</v>
      </c>
      <c r="CD66" s="329">
        <f t="shared" si="184"/>
        <v>23862.508474576258</v>
      </c>
      <c r="CE66" s="275">
        <f t="shared" si="184"/>
        <v>132569.49152542374</v>
      </c>
      <c r="CF66" s="275">
        <f t="shared" si="184"/>
        <v>0</v>
      </c>
      <c r="CG66" s="330">
        <f t="shared" si="184"/>
        <v>156432</v>
      </c>
      <c r="CH66" s="695" t="s">
        <v>739</v>
      </c>
      <c r="CI66" s="118" t="s">
        <v>766</v>
      </c>
      <c r="CJ66" s="744"/>
      <c r="CK66" s="745"/>
      <c r="CL66" s="745"/>
      <c r="CM66" s="746"/>
      <c r="CN66" s="849">
        <v>0</v>
      </c>
      <c r="CO66" s="851">
        <f t="shared" si="37"/>
        <v>23862.508474576258</v>
      </c>
      <c r="CP66" s="851">
        <f t="shared" si="38"/>
        <v>0</v>
      </c>
      <c r="CQ66" s="851">
        <f t="shared" si="39"/>
        <v>132569.49152542374</v>
      </c>
      <c r="CR66" s="861">
        <f t="shared" si="40"/>
        <v>0</v>
      </c>
      <c r="CS66" s="853">
        <f t="shared" si="41"/>
        <v>156432</v>
      </c>
      <c r="CT66" s="2">
        <f t="shared" si="42"/>
        <v>0</v>
      </c>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row>
    <row r="67" spans="1:612" ht="24.75" customHeight="1" x14ac:dyDescent="0.25">
      <c r="B67" s="579" t="str">
        <f t="shared" si="240"/>
        <v>C1</v>
      </c>
      <c r="C67" s="598" t="s">
        <v>667</v>
      </c>
      <c r="D67" s="480"/>
      <c r="E67" s="272"/>
      <c r="F67" s="272"/>
      <c r="G67" s="272"/>
      <c r="H67" s="272"/>
      <c r="I67" s="272"/>
      <c r="J67" s="272"/>
      <c r="K67" s="457"/>
      <c r="L67" s="519"/>
      <c r="M67" s="48">
        <v>184000</v>
      </c>
      <c r="N67" s="48" t="s">
        <v>56</v>
      </c>
      <c r="O67" s="30">
        <f>+Y67</f>
        <v>44752</v>
      </c>
      <c r="P67" s="30">
        <f t="shared" si="327"/>
        <v>45089</v>
      </c>
      <c r="Q67" s="31" t="s">
        <v>72</v>
      </c>
      <c r="R67" s="42">
        <v>0</v>
      </c>
      <c r="S67" s="42" t="s">
        <v>147</v>
      </c>
      <c r="T67" s="31" t="s">
        <v>27</v>
      </c>
      <c r="U67" s="42" t="s">
        <v>122</v>
      </c>
      <c r="V67" s="42" t="s">
        <v>86</v>
      </c>
      <c r="W67" s="42"/>
      <c r="X67" s="42"/>
      <c r="Y67" s="46">
        <v>44752</v>
      </c>
      <c r="Z67" s="46">
        <f t="shared" si="328"/>
        <v>44766</v>
      </c>
      <c r="AA67" s="46">
        <f t="shared" si="329"/>
        <v>44787</v>
      </c>
      <c r="AB67" s="46">
        <f t="shared" si="330"/>
        <v>44808</v>
      </c>
      <c r="AC67" s="46"/>
      <c r="AD67" s="46">
        <f t="shared" si="331"/>
        <v>44809</v>
      </c>
      <c r="AE67" s="46">
        <f t="shared" si="332"/>
        <v>44819</v>
      </c>
      <c r="AF67" s="46">
        <f>+AE67+270</f>
        <v>45089</v>
      </c>
      <c r="AG67" s="310"/>
      <c r="AH67" s="341"/>
      <c r="AI67" s="50"/>
      <c r="AJ67" s="50"/>
      <c r="AK67" s="288">
        <f t="shared" si="301"/>
        <v>0</v>
      </c>
      <c r="AL67" s="341"/>
      <c r="AM67" s="50"/>
      <c r="AN67" s="50"/>
      <c r="AO67" s="342">
        <f t="shared" si="239"/>
        <v>0</v>
      </c>
      <c r="AP67" s="496"/>
      <c r="AQ67" s="50"/>
      <c r="AR67" s="50"/>
      <c r="AS67" s="288">
        <f t="shared" si="174"/>
        <v>0</v>
      </c>
      <c r="AT67" s="341"/>
      <c r="AU67" s="50"/>
      <c r="AV67" s="50"/>
      <c r="AW67" s="342">
        <f t="shared" si="175"/>
        <v>0</v>
      </c>
      <c r="AX67" s="496"/>
      <c r="AY67" s="50"/>
      <c r="AZ67" s="50"/>
      <c r="BA67" s="288">
        <f t="shared" si="176"/>
        <v>0</v>
      </c>
      <c r="BB67" s="341"/>
      <c r="BC67" s="50"/>
      <c r="BD67" s="50"/>
      <c r="BE67" s="342">
        <f t="shared" si="177"/>
        <v>0</v>
      </c>
      <c r="BF67" s="496"/>
      <c r="BG67" s="50"/>
      <c r="BH67" s="50"/>
      <c r="BI67" s="288">
        <f t="shared" si="178"/>
        <v>0</v>
      </c>
      <c r="BJ67" s="341"/>
      <c r="BK67" s="50"/>
      <c r="BL67" s="50"/>
      <c r="BM67" s="342">
        <f t="shared" si="179"/>
        <v>0</v>
      </c>
      <c r="BN67" s="496"/>
      <c r="BO67" s="50"/>
      <c r="BP67" s="50"/>
      <c r="BQ67" s="288">
        <f t="shared" si="180"/>
        <v>0</v>
      </c>
      <c r="BR67" s="329">
        <v>2806.779661016948</v>
      </c>
      <c r="BS67" s="275">
        <v>15593.220338983052</v>
      </c>
      <c r="BT67" s="50"/>
      <c r="BU67" s="330">
        <f t="shared" si="181"/>
        <v>18400</v>
      </c>
      <c r="BV67" s="496"/>
      <c r="BW67" s="50"/>
      <c r="BX67" s="50"/>
      <c r="BY67" s="288">
        <f t="shared" si="182"/>
        <v>0</v>
      </c>
      <c r="BZ67" s="329">
        <v>5613.559322033896</v>
      </c>
      <c r="CA67" s="275">
        <v>31186.440677966104</v>
      </c>
      <c r="CB67" s="50"/>
      <c r="CC67" s="330">
        <f t="shared" si="183"/>
        <v>36800</v>
      </c>
      <c r="CD67" s="329">
        <f t="shared" si="184"/>
        <v>8420.338983050844</v>
      </c>
      <c r="CE67" s="275">
        <f t="shared" si="184"/>
        <v>46779.661016949154</v>
      </c>
      <c r="CF67" s="50">
        <f t="shared" si="184"/>
        <v>0</v>
      </c>
      <c r="CG67" s="330">
        <f t="shared" si="184"/>
        <v>55200</v>
      </c>
      <c r="CH67" s="695" t="s">
        <v>739</v>
      </c>
      <c r="CI67" s="118" t="s">
        <v>766</v>
      </c>
      <c r="CJ67" s="744"/>
      <c r="CK67" s="745"/>
      <c r="CL67" s="762"/>
      <c r="CM67" s="746"/>
      <c r="CN67" s="849">
        <v>0</v>
      </c>
      <c r="CO67" s="851">
        <f t="shared" si="37"/>
        <v>8420.338983050844</v>
      </c>
      <c r="CP67" s="762">
        <f t="shared" si="38"/>
        <v>0</v>
      </c>
      <c r="CQ67" s="851">
        <f t="shared" si="39"/>
        <v>46779.661016949154</v>
      </c>
      <c r="CR67" s="861">
        <f t="shared" si="40"/>
        <v>0</v>
      </c>
      <c r="CS67" s="853">
        <f t="shared" si="41"/>
        <v>55200</v>
      </c>
      <c r="CT67" s="2">
        <f t="shared" si="42"/>
        <v>0</v>
      </c>
    </row>
    <row r="68" spans="1:612" ht="24.75" customHeight="1" x14ac:dyDescent="0.25">
      <c r="B68" s="579" t="str">
        <f>B67</f>
        <v>C1</v>
      </c>
      <c r="C68" s="597" t="s">
        <v>149</v>
      </c>
      <c r="D68" s="630">
        <v>513299</v>
      </c>
      <c r="E68" s="38">
        <v>2851661</v>
      </c>
      <c r="F68" s="38">
        <v>0</v>
      </c>
      <c r="G68" s="38">
        <f t="shared" si="69"/>
        <v>3364960</v>
      </c>
      <c r="H68" s="38">
        <v>513299</v>
      </c>
      <c r="I68" s="38">
        <v>2851661</v>
      </c>
      <c r="J68" s="38">
        <v>0</v>
      </c>
      <c r="K68" s="631">
        <f>+H68+I68+J68</f>
        <v>3364960</v>
      </c>
      <c r="L68" s="584"/>
      <c r="M68" s="38"/>
      <c r="N68" s="38"/>
      <c r="O68" s="39"/>
      <c r="P68" s="39"/>
      <c r="Q68" s="40"/>
      <c r="R68" s="40"/>
      <c r="S68" s="40"/>
      <c r="T68" s="40" t="s">
        <v>27</v>
      </c>
      <c r="U68" s="40"/>
      <c r="V68" s="40"/>
      <c r="W68" s="40"/>
      <c r="X68" s="40"/>
      <c r="Y68" s="40"/>
      <c r="Z68" s="40"/>
      <c r="AA68" s="40"/>
      <c r="AB68" s="40"/>
      <c r="AC68" s="40"/>
      <c r="AD68" s="40"/>
      <c r="AE68" s="40"/>
      <c r="AF68" s="40"/>
      <c r="AG68" s="407"/>
      <c r="AH68" s="333">
        <f>+AH69+AH70</f>
        <v>0</v>
      </c>
      <c r="AI68" s="22">
        <f t="shared" ref="AI68" si="333">+AI69+AI70</f>
        <v>0</v>
      </c>
      <c r="AJ68" s="22">
        <f t="shared" ref="AJ68" si="334">+AJ69+AJ70</f>
        <v>0</v>
      </c>
      <c r="AK68" s="281">
        <f t="shared" si="301"/>
        <v>0</v>
      </c>
      <c r="AL68" s="333">
        <f>+AL69+AL70</f>
        <v>0</v>
      </c>
      <c r="AM68" s="22">
        <f t="shared" ref="AM68" si="335">+AM69+AM70</f>
        <v>0</v>
      </c>
      <c r="AN68" s="22">
        <f t="shared" ref="AN68" si="336">+AN69+AN70</f>
        <v>0</v>
      </c>
      <c r="AO68" s="334">
        <f t="shared" si="239"/>
        <v>0</v>
      </c>
      <c r="AP68" s="492">
        <f>+AP69+AP70</f>
        <v>0</v>
      </c>
      <c r="AQ68" s="22">
        <f t="shared" ref="AQ68:AR68" si="337">+AQ69+AQ70</f>
        <v>0</v>
      </c>
      <c r="AR68" s="22">
        <f t="shared" si="337"/>
        <v>0</v>
      </c>
      <c r="AS68" s="281">
        <f t="shared" si="174"/>
        <v>0</v>
      </c>
      <c r="AT68" s="333">
        <f>+AT69+AT70</f>
        <v>0</v>
      </c>
      <c r="AU68" s="22">
        <f t="shared" ref="AU68" si="338">+AU69+AU70</f>
        <v>0</v>
      </c>
      <c r="AV68" s="22">
        <f t="shared" ref="AV68" si="339">+AV69+AV70</f>
        <v>0</v>
      </c>
      <c r="AW68" s="334">
        <f t="shared" si="175"/>
        <v>0</v>
      </c>
      <c r="AX68" s="492">
        <f>+AX69+AX70</f>
        <v>0</v>
      </c>
      <c r="AY68" s="22">
        <f t="shared" ref="AY68" si="340">+AY69+AY70</f>
        <v>0</v>
      </c>
      <c r="AZ68" s="22">
        <f t="shared" ref="AZ68" si="341">+AZ69+AZ70</f>
        <v>0</v>
      </c>
      <c r="BA68" s="281">
        <f t="shared" si="176"/>
        <v>0</v>
      </c>
      <c r="BB68" s="333">
        <f>+BB69+BB70</f>
        <v>0</v>
      </c>
      <c r="BC68" s="22">
        <f t="shared" ref="BC68" si="342">+BC69+BC70</f>
        <v>0</v>
      </c>
      <c r="BD68" s="22">
        <f t="shared" ref="BD68" si="343">+BD69+BD70</f>
        <v>0</v>
      </c>
      <c r="BE68" s="334">
        <f t="shared" si="177"/>
        <v>0</v>
      </c>
      <c r="BF68" s="492">
        <f>+BF69+BF70</f>
        <v>0</v>
      </c>
      <c r="BG68" s="22">
        <f t="shared" ref="BG68" si="344">+BG69+BG70</f>
        <v>0</v>
      </c>
      <c r="BH68" s="22">
        <f t="shared" ref="BH68" si="345">+BH69+BH70</f>
        <v>0</v>
      </c>
      <c r="BI68" s="281">
        <f t="shared" si="178"/>
        <v>0</v>
      </c>
      <c r="BJ68" s="333">
        <f>+BJ69+BJ70</f>
        <v>0</v>
      </c>
      <c r="BK68" s="22">
        <f t="shared" ref="BK68" si="346">+BK69+BK70</f>
        <v>0</v>
      </c>
      <c r="BL68" s="22">
        <f t="shared" ref="BL68" si="347">+BL69+BL70</f>
        <v>0</v>
      </c>
      <c r="BM68" s="334">
        <f t="shared" si="179"/>
        <v>0</v>
      </c>
      <c r="BN68" s="492">
        <f>+BN69+BN70</f>
        <v>0</v>
      </c>
      <c r="BO68" s="22">
        <f t="shared" ref="BO68" si="348">+BO69+BO70</f>
        <v>0</v>
      </c>
      <c r="BP68" s="22">
        <f t="shared" ref="BP68" si="349">+BP69+BP70</f>
        <v>0</v>
      </c>
      <c r="BQ68" s="281">
        <f t="shared" si="180"/>
        <v>0</v>
      </c>
      <c r="BR68" s="333">
        <f>+BR69+BR70</f>
        <v>2272.8813559322025</v>
      </c>
      <c r="BS68" s="22">
        <f t="shared" ref="BS68" si="350">+BS69+BS70</f>
        <v>12627.118644067798</v>
      </c>
      <c r="BT68" s="22">
        <f t="shared" ref="BT68" si="351">+BT69+BT70</f>
        <v>0</v>
      </c>
      <c r="BU68" s="334">
        <f t="shared" si="181"/>
        <v>14900</v>
      </c>
      <c r="BV68" s="492">
        <f>+BV69+BV70</f>
        <v>0</v>
      </c>
      <c r="BW68" s="22">
        <f t="shared" ref="BW68" si="352">+BW69+BW70</f>
        <v>0</v>
      </c>
      <c r="BX68" s="22">
        <f t="shared" ref="BX68" si="353">+BX69+BX70</f>
        <v>0</v>
      </c>
      <c r="BY68" s="281">
        <f t="shared" si="182"/>
        <v>0</v>
      </c>
      <c r="BZ68" s="333">
        <f>+BZ69+BZ70</f>
        <v>53602.779661016917</v>
      </c>
      <c r="CA68" s="22">
        <f t="shared" ref="CA68" si="354">+CA69+CA70</f>
        <v>297793.22033898305</v>
      </c>
      <c r="CB68" s="22">
        <f t="shared" ref="CB68" si="355">+CB69+CB70</f>
        <v>0</v>
      </c>
      <c r="CC68" s="334">
        <f t="shared" si="183"/>
        <v>351396</v>
      </c>
      <c r="CD68" s="333">
        <f t="shared" si="184"/>
        <v>55875.661016949118</v>
      </c>
      <c r="CE68" s="22">
        <f t="shared" si="184"/>
        <v>310420.33898305084</v>
      </c>
      <c r="CF68" s="22">
        <f t="shared" si="184"/>
        <v>0</v>
      </c>
      <c r="CG68" s="334">
        <f t="shared" si="184"/>
        <v>366296</v>
      </c>
      <c r="CH68" s="695" t="s">
        <v>739</v>
      </c>
      <c r="CI68" s="118" t="s">
        <v>766</v>
      </c>
      <c r="CJ68" s="750">
        <f>IF(H68=0,IF(CD68&gt;0,"Error",H68-CD68),H68-CD68)</f>
        <v>457423.3389830509</v>
      </c>
      <c r="CK68" s="751">
        <f t="shared" ref="CK68" si="356">IF(I68=0,IF(CE68&gt;0,"Error",I68-CE68),I68-CE68)</f>
        <v>2541240.661016949</v>
      </c>
      <c r="CL68" s="751">
        <f t="shared" ref="CL68" si="357">IF(J68=0,IF(CF68&gt;0,"Error",J68-CF68),J68-CF68)</f>
        <v>0</v>
      </c>
      <c r="CM68" s="752">
        <f t="shared" ref="CM68" si="358">IF(K68=0,IF(CG68&gt;0,"Error",K68-CG68),K68-CG68)</f>
        <v>2998664</v>
      </c>
      <c r="CN68" s="750">
        <v>0</v>
      </c>
      <c r="CO68" s="751">
        <f t="shared" si="37"/>
        <v>55875.661016949118</v>
      </c>
      <c r="CP68" s="751">
        <f t="shared" si="38"/>
        <v>0</v>
      </c>
      <c r="CQ68" s="751">
        <f t="shared" si="39"/>
        <v>310420.33898305084</v>
      </c>
      <c r="CR68" s="863">
        <f t="shared" si="40"/>
        <v>0</v>
      </c>
      <c r="CS68" s="752">
        <f t="shared" si="41"/>
        <v>366295.99999999994</v>
      </c>
      <c r="CT68" s="2">
        <f t="shared" si="42"/>
        <v>0</v>
      </c>
    </row>
    <row r="69" spans="1:612" ht="24.75" customHeight="1" x14ac:dyDescent="0.25">
      <c r="B69" s="579" t="str">
        <f t="shared" si="240"/>
        <v>C1</v>
      </c>
      <c r="C69" s="598" t="s">
        <v>668</v>
      </c>
      <c r="D69" s="480"/>
      <c r="E69" s="272"/>
      <c r="F69" s="272"/>
      <c r="G69" s="272"/>
      <c r="H69" s="272"/>
      <c r="I69" s="272"/>
      <c r="J69" s="272"/>
      <c r="K69" s="457"/>
      <c r="L69" s="519"/>
      <c r="M69" s="48">
        <v>3215960</v>
      </c>
      <c r="N69" s="48" t="s">
        <v>56</v>
      </c>
      <c r="O69" s="30">
        <f>+Y69</f>
        <v>44743</v>
      </c>
      <c r="P69" s="30">
        <f t="shared" ref="P69:P70" si="359">+AF69</f>
        <v>45143</v>
      </c>
      <c r="Q69" s="31" t="s">
        <v>117</v>
      </c>
      <c r="R69" s="42">
        <v>34</v>
      </c>
      <c r="S69" s="42" t="s">
        <v>150</v>
      </c>
      <c r="T69" s="31" t="s">
        <v>27</v>
      </c>
      <c r="U69" s="42" t="s">
        <v>122</v>
      </c>
      <c r="V69" s="42" t="s">
        <v>75</v>
      </c>
      <c r="W69" s="42"/>
      <c r="X69" s="42"/>
      <c r="Y69" s="46">
        <v>44743</v>
      </c>
      <c r="Z69" s="46">
        <f t="shared" ref="Z69:Z70" si="360">+Y69+14</f>
        <v>44757</v>
      </c>
      <c r="AA69" s="46">
        <f>+Z69+7+14+5+2</f>
        <v>44785</v>
      </c>
      <c r="AB69" s="46">
        <f>+AA69+30+14</f>
        <v>44829</v>
      </c>
      <c r="AC69" s="46">
        <f>+AB69+3+3+14</f>
        <v>44849</v>
      </c>
      <c r="AD69" s="46">
        <f>+AC69+14</f>
        <v>44863</v>
      </c>
      <c r="AE69" s="46">
        <f>+AD69+10</f>
        <v>44873</v>
      </c>
      <c r="AF69" s="46">
        <f>+AE69+270</f>
        <v>45143</v>
      </c>
      <c r="AG69" s="310"/>
      <c r="AH69" s="329"/>
      <c r="AI69" s="275"/>
      <c r="AJ69" s="275"/>
      <c r="AK69" s="187">
        <f t="shared" si="301"/>
        <v>0</v>
      </c>
      <c r="AL69" s="329"/>
      <c r="AM69" s="275"/>
      <c r="AN69" s="275"/>
      <c r="AO69" s="330">
        <f t="shared" si="239"/>
        <v>0</v>
      </c>
      <c r="AP69" s="490"/>
      <c r="AQ69" s="275"/>
      <c r="AR69" s="275"/>
      <c r="AS69" s="187">
        <f t="shared" si="174"/>
        <v>0</v>
      </c>
      <c r="AT69" s="329"/>
      <c r="AU69" s="275"/>
      <c r="AV69" s="275"/>
      <c r="AW69" s="330">
        <f t="shared" si="175"/>
        <v>0</v>
      </c>
      <c r="AX69" s="490"/>
      <c r="AY69" s="275"/>
      <c r="AZ69" s="275"/>
      <c r="BA69" s="187">
        <f t="shared" si="176"/>
        <v>0</v>
      </c>
      <c r="BB69" s="329"/>
      <c r="BC69" s="275"/>
      <c r="BD69" s="275"/>
      <c r="BE69" s="330">
        <f t="shared" si="177"/>
        <v>0</v>
      </c>
      <c r="BF69" s="490"/>
      <c r="BG69" s="275"/>
      <c r="BH69" s="275"/>
      <c r="BI69" s="187">
        <f t="shared" si="178"/>
        <v>0</v>
      </c>
      <c r="BJ69" s="329"/>
      <c r="BK69" s="275"/>
      <c r="BL69" s="275"/>
      <c r="BM69" s="330">
        <f t="shared" si="179"/>
        <v>0</v>
      </c>
      <c r="BN69" s="490"/>
      <c r="BO69" s="275"/>
      <c r="BP69" s="275"/>
      <c r="BQ69" s="187">
        <f t="shared" si="180"/>
        <v>0</v>
      </c>
      <c r="BR69" s="329"/>
      <c r="BS69" s="275"/>
      <c r="BT69" s="275"/>
      <c r="BU69" s="330">
        <f t="shared" si="181"/>
        <v>0</v>
      </c>
      <c r="BV69" s="490"/>
      <c r="BW69" s="275"/>
      <c r="BX69" s="275"/>
      <c r="BY69" s="187">
        <f t="shared" si="182"/>
        <v>0</v>
      </c>
      <c r="BZ69" s="329">
        <v>49057.016949152516</v>
      </c>
      <c r="CA69" s="275">
        <v>272538.98305084748</v>
      </c>
      <c r="CB69" s="275"/>
      <c r="CC69" s="330">
        <f t="shared" si="183"/>
        <v>321596</v>
      </c>
      <c r="CD69" s="329">
        <f t="shared" si="184"/>
        <v>49057.016949152516</v>
      </c>
      <c r="CE69" s="275">
        <f t="shared" si="184"/>
        <v>272538.98305084748</v>
      </c>
      <c r="CF69" s="275">
        <f t="shared" si="184"/>
        <v>0</v>
      </c>
      <c r="CG69" s="330">
        <f t="shared" si="184"/>
        <v>321596</v>
      </c>
      <c r="CH69" s="695" t="s">
        <v>739</v>
      </c>
      <c r="CI69" s="118" t="s">
        <v>766</v>
      </c>
      <c r="CJ69" s="744"/>
      <c r="CK69" s="745"/>
      <c r="CL69" s="745"/>
      <c r="CM69" s="746"/>
      <c r="CN69" s="849">
        <v>0</v>
      </c>
      <c r="CO69" s="851">
        <f t="shared" si="37"/>
        <v>49057.016949152516</v>
      </c>
      <c r="CP69" s="851">
        <f t="shared" si="38"/>
        <v>0</v>
      </c>
      <c r="CQ69" s="851">
        <f t="shared" si="39"/>
        <v>272538.98305084748</v>
      </c>
      <c r="CR69" s="861">
        <f t="shared" si="40"/>
        <v>0</v>
      </c>
      <c r="CS69" s="853">
        <f t="shared" si="41"/>
        <v>321596</v>
      </c>
      <c r="CT69" s="2">
        <f t="shared" si="42"/>
        <v>0</v>
      </c>
    </row>
    <row r="70" spans="1:612" ht="24.75" customHeight="1" x14ac:dyDescent="0.25">
      <c r="B70" s="579" t="str">
        <f t="shared" si="240"/>
        <v>C1</v>
      </c>
      <c r="C70" s="598" t="s">
        <v>151</v>
      </c>
      <c r="D70" s="480"/>
      <c r="E70" s="272"/>
      <c r="F70" s="272"/>
      <c r="G70" s="272"/>
      <c r="H70" s="272"/>
      <c r="I70" s="272"/>
      <c r="J70" s="272"/>
      <c r="K70" s="457"/>
      <c r="L70" s="519"/>
      <c r="M70" s="48">
        <v>149000</v>
      </c>
      <c r="N70" s="48" t="s">
        <v>56</v>
      </c>
      <c r="O70" s="30">
        <f>+Y70</f>
        <v>44743</v>
      </c>
      <c r="P70" s="30">
        <f t="shared" si="359"/>
        <v>44930</v>
      </c>
      <c r="Q70" s="31" t="s">
        <v>72</v>
      </c>
      <c r="R70" s="42">
        <v>1</v>
      </c>
      <c r="S70" s="42" t="s">
        <v>150</v>
      </c>
      <c r="T70" s="31" t="s">
        <v>27</v>
      </c>
      <c r="U70" s="42" t="s">
        <v>122</v>
      </c>
      <c r="V70" s="42" t="s">
        <v>86</v>
      </c>
      <c r="W70" s="42"/>
      <c r="X70" s="42"/>
      <c r="Y70" s="46">
        <v>44743</v>
      </c>
      <c r="Z70" s="46">
        <f t="shared" si="360"/>
        <v>44757</v>
      </c>
      <c r="AA70" s="46">
        <f t="shared" ref="AA70" si="361">+Z70+7+14</f>
        <v>44778</v>
      </c>
      <c r="AB70" s="46">
        <f t="shared" ref="AB70" si="362">+AA70+14+7</f>
        <v>44799</v>
      </c>
      <c r="AC70" s="46"/>
      <c r="AD70" s="46">
        <f t="shared" ref="AD70" si="363">+AB70+1</f>
        <v>44800</v>
      </c>
      <c r="AE70" s="46">
        <f t="shared" ref="AE70" si="364">+AD70+10</f>
        <v>44810</v>
      </c>
      <c r="AF70" s="46">
        <f>+AE70+120</f>
        <v>44930</v>
      </c>
      <c r="AG70" s="310"/>
      <c r="AH70" s="329"/>
      <c r="AI70" s="275"/>
      <c r="AJ70" s="275"/>
      <c r="AK70" s="187">
        <f t="shared" si="301"/>
        <v>0</v>
      </c>
      <c r="AL70" s="329"/>
      <c r="AM70" s="275"/>
      <c r="AN70" s="275"/>
      <c r="AO70" s="330">
        <f t="shared" si="239"/>
        <v>0</v>
      </c>
      <c r="AP70" s="490"/>
      <c r="AQ70" s="275"/>
      <c r="AR70" s="275"/>
      <c r="AS70" s="187">
        <f t="shared" si="174"/>
        <v>0</v>
      </c>
      <c r="AT70" s="329"/>
      <c r="AU70" s="275"/>
      <c r="AV70" s="275"/>
      <c r="AW70" s="330">
        <f t="shared" si="175"/>
        <v>0</v>
      </c>
      <c r="AX70" s="490"/>
      <c r="AY70" s="275"/>
      <c r="AZ70" s="275"/>
      <c r="BA70" s="187">
        <f t="shared" si="176"/>
        <v>0</v>
      </c>
      <c r="BB70" s="329"/>
      <c r="BC70" s="275"/>
      <c r="BD70" s="275"/>
      <c r="BE70" s="330">
        <f t="shared" si="177"/>
        <v>0</v>
      </c>
      <c r="BF70" s="490"/>
      <c r="BG70" s="275"/>
      <c r="BH70" s="275"/>
      <c r="BI70" s="187">
        <f t="shared" si="178"/>
        <v>0</v>
      </c>
      <c r="BJ70" s="329"/>
      <c r="BK70" s="275"/>
      <c r="BL70" s="275"/>
      <c r="BM70" s="330">
        <f t="shared" si="179"/>
        <v>0</v>
      </c>
      <c r="BN70" s="490"/>
      <c r="BO70" s="275"/>
      <c r="BP70" s="275"/>
      <c r="BQ70" s="187">
        <f t="shared" si="180"/>
        <v>0</v>
      </c>
      <c r="BR70" s="329">
        <v>2272.8813559322025</v>
      </c>
      <c r="BS70" s="275">
        <v>12627.118644067798</v>
      </c>
      <c r="BT70" s="275"/>
      <c r="BU70" s="330">
        <f t="shared" si="181"/>
        <v>14900</v>
      </c>
      <c r="BV70" s="490"/>
      <c r="BW70" s="275"/>
      <c r="BX70" s="275"/>
      <c r="BY70" s="187">
        <f t="shared" si="182"/>
        <v>0</v>
      </c>
      <c r="BZ70" s="329">
        <v>4545.762711864405</v>
      </c>
      <c r="CA70" s="275">
        <v>25254.237288135595</v>
      </c>
      <c r="CB70" s="275"/>
      <c r="CC70" s="330">
        <f t="shared" si="183"/>
        <v>29800</v>
      </c>
      <c r="CD70" s="329">
        <f t="shared" si="184"/>
        <v>6818.6440677966075</v>
      </c>
      <c r="CE70" s="275">
        <f t="shared" si="184"/>
        <v>37881.355932203391</v>
      </c>
      <c r="CF70" s="275">
        <f t="shared" si="184"/>
        <v>0</v>
      </c>
      <c r="CG70" s="330">
        <f t="shared" si="184"/>
        <v>44700</v>
      </c>
      <c r="CH70" s="695" t="s">
        <v>739</v>
      </c>
      <c r="CI70" s="118" t="s">
        <v>766</v>
      </c>
      <c r="CJ70" s="744"/>
      <c r="CK70" s="745"/>
      <c r="CL70" s="745"/>
      <c r="CM70" s="746"/>
      <c r="CN70" s="849">
        <v>0</v>
      </c>
      <c r="CO70" s="851">
        <f t="shared" si="37"/>
        <v>6818.6440677966075</v>
      </c>
      <c r="CP70" s="851">
        <f t="shared" si="38"/>
        <v>0</v>
      </c>
      <c r="CQ70" s="851">
        <f t="shared" si="39"/>
        <v>37881.355932203391</v>
      </c>
      <c r="CR70" s="861">
        <f t="shared" si="40"/>
        <v>0</v>
      </c>
      <c r="CS70" s="853">
        <f t="shared" si="41"/>
        <v>44700</v>
      </c>
      <c r="CT70" s="2">
        <f t="shared" si="42"/>
        <v>0</v>
      </c>
    </row>
    <row r="71" spans="1:612" ht="24.75" customHeight="1" x14ac:dyDescent="0.25">
      <c r="B71" s="579" t="str">
        <f>B70</f>
        <v>C1</v>
      </c>
      <c r="C71" s="597" t="s">
        <v>152</v>
      </c>
      <c r="D71" s="630">
        <v>444814</v>
      </c>
      <c r="E71" s="38">
        <v>2471186</v>
      </c>
      <c r="F71" s="38">
        <v>0</v>
      </c>
      <c r="G71" s="38">
        <f t="shared" si="69"/>
        <v>2916000</v>
      </c>
      <c r="H71" s="38">
        <v>444814</v>
      </c>
      <c r="I71" s="38">
        <v>2471186</v>
      </c>
      <c r="J71" s="38">
        <v>0</v>
      </c>
      <c r="K71" s="631">
        <f>+H71+I71+J71</f>
        <v>2916000</v>
      </c>
      <c r="L71" s="584"/>
      <c r="M71" s="38"/>
      <c r="N71" s="38"/>
      <c r="O71" s="39"/>
      <c r="P71" s="39"/>
      <c r="Q71" s="40"/>
      <c r="R71" s="40"/>
      <c r="S71" s="40"/>
      <c r="T71" s="40" t="s">
        <v>27</v>
      </c>
      <c r="U71" s="40"/>
      <c r="V71" s="40"/>
      <c r="W71" s="40"/>
      <c r="X71" s="40"/>
      <c r="Y71" s="40"/>
      <c r="Z71" s="40"/>
      <c r="AA71" s="40"/>
      <c r="AB71" s="40"/>
      <c r="AC71" s="40"/>
      <c r="AD71" s="40"/>
      <c r="AE71" s="40"/>
      <c r="AF71" s="40"/>
      <c r="AG71" s="407"/>
      <c r="AH71" s="333"/>
      <c r="AI71" s="22"/>
      <c r="AJ71" s="22"/>
      <c r="AK71" s="281"/>
      <c r="AL71" s="333"/>
      <c r="AM71" s="22"/>
      <c r="AN71" s="22"/>
      <c r="AO71" s="334"/>
      <c r="AP71" s="492"/>
      <c r="AQ71" s="22"/>
      <c r="AR71" s="22"/>
      <c r="AS71" s="281"/>
      <c r="AT71" s="333"/>
      <c r="AU71" s="22"/>
      <c r="AV71" s="22"/>
      <c r="AW71" s="334"/>
      <c r="AX71" s="492"/>
      <c r="AY71" s="22"/>
      <c r="AZ71" s="22"/>
      <c r="BA71" s="281"/>
      <c r="BB71" s="333"/>
      <c r="BC71" s="22"/>
      <c r="BD71" s="22"/>
      <c r="BE71" s="334"/>
      <c r="BF71" s="492"/>
      <c r="BG71" s="22"/>
      <c r="BH71" s="22"/>
      <c r="BI71" s="281"/>
      <c r="BJ71" s="333"/>
      <c r="BK71" s="22"/>
      <c r="BL71" s="22"/>
      <c r="BM71" s="334"/>
      <c r="BN71" s="492"/>
      <c r="BO71" s="22"/>
      <c r="BP71" s="22"/>
      <c r="BQ71" s="281"/>
      <c r="BR71" s="333"/>
      <c r="BS71" s="22"/>
      <c r="BT71" s="22"/>
      <c r="BU71" s="334"/>
      <c r="BV71" s="492">
        <f>SUM(BV72:BV74)</f>
        <v>88596.610169491498</v>
      </c>
      <c r="BW71" s="22">
        <f t="shared" ref="BW71:CG71" si="365">SUM(BW72:BW74)</f>
        <v>543457.62711864407</v>
      </c>
      <c r="BX71" s="22">
        <f t="shared" si="365"/>
        <v>0</v>
      </c>
      <c r="BY71" s="281">
        <f t="shared" si="365"/>
        <v>632054.23728813557</v>
      </c>
      <c r="BZ71" s="333">
        <f t="shared" si="365"/>
        <v>0</v>
      </c>
      <c r="CA71" s="22">
        <f t="shared" si="365"/>
        <v>0</v>
      </c>
      <c r="CB71" s="22">
        <f t="shared" si="365"/>
        <v>0</v>
      </c>
      <c r="CC71" s="334">
        <f t="shared" si="365"/>
        <v>0</v>
      </c>
      <c r="CD71" s="333">
        <f t="shared" si="365"/>
        <v>88596.610169491498</v>
      </c>
      <c r="CE71" s="22">
        <f t="shared" si="365"/>
        <v>543457.62711864407</v>
      </c>
      <c r="CF71" s="22">
        <f t="shared" si="365"/>
        <v>0</v>
      </c>
      <c r="CG71" s="334">
        <f t="shared" si="365"/>
        <v>632054.23728813557</v>
      </c>
      <c r="CH71" s="830" t="s">
        <v>739</v>
      </c>
      <c r="CI71" s="118" t="s">
        <v>766</v>
      </c>
      <c r="CJ71" s="750">
        <f>IF(H71=0,IF(CD71&gt;0,"Error",H71-CD71),H71-CD71)</f>
        <v>356217.3898305085</v>
      </c>
      <c r="CK71" s="751">
        <f t="shared" ref="CK71" si="366">IF(I71=0,IF(CE71&gt;0,"Error",I71-CE71),I71-CE71)</f>
        <v>1927728.3728813559</v>
      </c>
      <c r="CL71" s="751">
        <f t="shared" ref="CL71" si="367">IF(J71=0,IF(CF71&gt;0,"Error",J71-CF71),J71-CF71)</f>
        <v>0</v>
      </c>
      <c r="CM71" s="752">
        <f t="shared" ref="CM71" si="368">IF(K71=0,IF(CG71&gt;0,"Error",K71-CG71),K71-CG71)</f>
        <v>2283945.7627118644</v>
      </c>
      <c r="CN71" s="750">
        <v>0</v>
      </c>
      <c r="CO71" s="751">
        <f t="shared" si="37"/>
        <v>88596.610169491498</v>
      </c>
      <c r="CP71" s="751">
        <f t="shared" si="38"/>
        <v>0</v>
      </c>
      <c r="CQ71" s="751">
        <f t="shared" si="39"/>
        <v>543457.62711864407</v>
      </c>
      <c r="CR71" s="863">
        <f t="shared" si="40"/>
        <v>0</v>
      </c>
      <c r="CS71" s="752">
        <f t="shared" si="41"/>
        <v>632054.23728813557</v>
      </c>
      <c r="CT71" s="2">
        <f t="shared" si="42"/>
        <v>0</v>
      </c>
    </row>
    <row r="72" spans="1:612" ht="24.75" customHeight="1" x14ac:dyDescent="0.25">
      <c r="B72" s="579" t="str">
        <f t="shared" si="240"/>
        <v>C1</v>
      </c>
      <c r="C72" s="598" t="s">
        <v>153</v>
      </c>
      <c r="D72" s="480"/>
      <c r="E72" s="272"/>
      <c r="F72" s="272"/>
      <c r="G72" s="272"/>
      <c r="H72" s="272"/>
      <c r="I72" s="272"/>
      <c r="J72" s="272"/>
      <c r="K72" s="457"/>
      <c r="L72" s="519"/>
      <c r="M72" s="48">
        <v>1224000</v>
      </c>
      <c r="N72" s="48" t="s">
        <v>56</v>
      </c>
      <c r="O72" s="30">
        <f t="shared" ref="O72:O74" si="369">+Y72</f>
        <v>44775</v>
      </c>
      <c r="P72" s="30">
        <f t="shared" ref="P72:P74" si="370">+AF72</f>
        <v>45022</v>
      </c>
      <c r="Q72" s="31" t="s">
        <v>72</v>
      </c>
      <c r="R72" s="42">
        <v>8</v>
      </c>
      <c r="S72" s="42" t="s">
        <v>154</v>
      </c>
      <c r="T72" s="31" t="s">
        <v>27</v>
      </c>
      <c r="U72" s="42" t="s">
        <v>122</v>
      </c>
      <c r="V72" s="42" t="s">
        <v>86</v>
      </c>
      <c r="W72" s="42"/>
      <c r="X72" s="42"/>
      <c r="Y72" s="46">
        <v>44775</v>
      </c>
      <c r="Z72" s="46">
        <f t="shared" ref="Z72:Z74" si="371">+Y72+14</f>
        <v>44789</v>
      </c>
      <c r="AA72" s="46">
        <f t="shared" ref="AA72:AA74" si="372">+Z72+7+14</f>
        <v>44810</v>
      </c>
      <c r="AB72" s="46">
        <f t="shared" ref="AB72:AB74" si="373">+AA72+14+7</f>
        <v>44831</v>
      </c>
      <c r="AC72" s="46"/>
      <c r="AD72" s="46">
        <f t="shared" ref="AD72:AD74" si="374">+AB72+1</f>
        <v>44832</v>
      </c>
      <c r="AE72" s="46">
        <f t="shared" ref="AE72:AE74" si="375">+AD72+10</f>
        <v>44842</v>
      </c>
      <c r="AF72" s="46">
        <f t="shared" ref="AF72:AF74" si="376">+AE72+180</f>
        <v>45022</v>
      </c>
      <c r="AG72" s="310"/>
      <c r="AH72" s="329"/>
      <c r="AI72" s="275"/>
      <c r="AJ72" s="275"/>
      <c r="AK72" s="187">
        <f t="shared" ref="AK72:AK78" si="377">+AH72+AI72+AJ72</f>
        <v>0</v>
      </c>
      <c r="AL72" s="329"/>
      <c r="AM72" s="275"/>
      <c r="AN72" s="275"/>
      <c r="AO72" s="330">
        <f t="shared" ref="AO72:AO73" si="378">+AL72+AM72+AN72</f>
        <v>0</v>
      </c>
      <c r="AP72" s="490"/>
      <c r="AQ72" s="275"/>
      <c r="AR72" s="275"/>
      <c r="AS72" s="187">
        <f t="shared" ref="AS72:AS73" si="379">+AP72+AQ72+AR72</f>
        <v>0</v>
      </c>
      <c r="AT72" s="329"/>
      <c r="AU72" s="275"/>
      <c r="AV72" s="275"/>
      <c r="AW72" s="330">
        <f t="shared" ref="AW72:AW73" si="380">+AT72+AU72+AV72</f>
        <v>0</v>
      </c>
      <c r="AX72" s="490"/>
      <c r="AY72" s="275"/>
      <c r="AZ72" s="275"/>
      <c r="BA72" s="187">
        <f t="shared" ref="BA72:BA73" si="381">+AX72+AY72+AZ72</f>
        <v>0</v>
      </c>
      <c r="BB72" s="329"/>
      <c r="BC72" s="275"/>
      <c r="BD72" s="275"/>
      <c r="BE72" s="330">
        <f t="shared" ref="BE72:BE73" si="382">+BB72+BC72+BD72</f>
        <v>0</v>
      </c>
      <c r="BF72" s="490"/>
      <c r="BG72" s="275"/>
      <c r="BH72" s="275"/>
      <c r="BI72" s="187">
        <f t="shared" ref="BI72:BI73" si="383">+BF72+BG72+BH72</f>
        <v>0</v>
      </c>
      <c r="BJ72" s="329"/>
      <c r="BK72" s="275"/>
      <c r="BL72" s="275"/>
      <c r="BM72" s="330">
        <f t="shared" ref="BM72:BM73" si="384">+BJ72+BK72+BL72</f>
        <v>0</v>
      </c>
      <c r="BN72" s="490"/>
      <c r="BO72" s="275"/>
      <c r="BP72" s="275"/>
      <c r="BQ72" s="187">
        <f t="shared" ref="BQ72:BQ73" si="385">+BN72+BO72+BP72</f>
        <v>0</v>
      </c>
      <c r="BR72" s="329"/>
      <c r="BS72" s="275"/>
      <c r="BT72" s="275"/>
      <c r="BU72" s="330">
        <f t="shared" ref="BU72:BU73" si="386">+BR72+BS72+BT72</f>
        <v>0</v>
      </c>
      <c r="BV72" s="490">
        <v>37342.372881355928</v>
      </c>
      <c r="BW72" s="275">
        <v>207457.62711864407</v>
      </c>
      <c r="BX72" s="275"/>
      <c r="BY72" s="187">
        <f t="shared" ref="BY72:BY73" si="387">+BV72+BW72+BX72</f>
        <v>244800</v>
      </c>
      <c r="BZ72" s="329"/>
      <c r="CA72" s="275"/>
      <c r="CB72" s="275"/>
      <c r="CC72" s="330">
        <f t="shared" ref="CC72:CC73" si="388">+BZ72+CA72+CB72</f>
        <v>0</v>
      </c>
      <c r="CD72" s="329">
        <f t="shared" ref="CD72:CG79" si="389">+AH72+AL72+AP72+AT72+AX72+BB72+BF72+BJ72+BN72+BR72+BV72+BZ72</f>
        <v>37342.372881355928</v>
      </c>
      <c r="CE72" s="275">
        <f t="shared" si="389"/>
        <v>207457.62711864407</v>
      </c>
      <c r="CF72" s="275">
        <f t="shared" si="389"/>
        <v>0</v>
      </c>
      <c r="CG72" s="330">
        <f t="shared" si="389"/>
        <v>244800</v>
      </c>
      <c r="CH72" s="695" t="s">
        <v>739</v>
      </c>
      <c r="CI72" s="118" t="s">
        <v>766</v>
      </c>
      <c r="CJ72" s="744"/>
      <c r="CK72" s="745"/>
      <c r="CL72" s="745"/>
      <c r="CM72" s="746"/>
      <c r="CN72" s="849">
        <v>0</v>
      </c>
      <c r="CO72" s="851">
        <f t="shared" si="37"/>
        <v>37342.372881355928</v>
      </c>
      <c r="CP72" s="851">
        <f t="shared" si="38"/>
        <v>0</v>
      </c>
      <c r="CQ72" s="851">
        <f t="shared" si="39"/>
        <v>207457.62711864407</v>
      </c>
      <c r="CR72" s="861">
        <f t="shared" si="40"/>
        <v>0</v>
      </c>
      <c r="CS72" s="853">
        <f t="shared" si="41"/>
        <v>244800</v>
      </c>
      <c r="CT72" s="2">
        <f t="shared" si="42"/>
        <v>0</v>
      </c>
    </row>
    <row r="73" spans="1:612" ht="24.75" customHeight="1" x14ac:dyDescent="0.25">
      <c r="B73" s="579" t="str">
        <f t="shared" si="240"/>
        <v>C1</v>
      </c>
      <c r="C73" s="598" t="s">
        <v>155</v>
      </c>
      <c r="D73" s="480"/>
      <c r="E73" s="272"/>
      <c r="F73" s="272"/>
      <c r="G73" s="272"/>
      <c r="H73" s="272"/>
      <c r="I73" s="272"/>
      <c r="J73" s="272"/>
      <c r="K73" s="457"/>
      <c r="L73" s="519"/>
      <c r="M73" s="48">
        <v>840000</v>
      </c>
      <c r="N73" s="48" t="s">
        <v>56</v>
      </c>
      <c r="O73" s="30">
        <f t="shared" si="369"/>
        <v>44775</v>
      </c>
      <c r="P73" s="30">
        <f t="shared" si="370"/>
        <v>45022</v>
      </c>
      <c r="Q73" s="31" t="s">
        <v>72</v>
      </c>
      <c r="R73" s="42">
        <v>1</v>
      </c>
      <c r="S73" s="42" t="s">
        <v>154</v>
      </c>
      <c r="T73" s="31" t="s">
        <v>27</v>
      </c>
      <c r="U73" s="42" t="s">
        <v>122</v>
      </c>
      <c r="V73" s="42" t="s">
        <v>86</v>
      </c>
      <c r="W73" s="42"/>
      <c r="X73" s="42"/>
      <c r="Y73" s="46">
        <v>44775</v>
      </c>
      <c r="Z73" s="46">
        <f t="shared" si="371"/>
        <v>44789</v>
      </c>
      <c r="AA73" s="46">
        <f t="shared" si="372"/>
        <v>44810</v>
      </c>
      <c r="AB73" s="46">
        <f t="shared" si="373"/>
        <v>44831</v>
      </c>
      <c r="AC73" s="46"/>
      <c r="AD73" s="46">
        <f t="shared" si="374"/>
        <v>44832</v>
      </c>
      <c r="AE73" s="46">
        <f t="shared" si="375"/>
        <v>44842</v>
      </c>
      <c r="AF73" s="46">
        <f t="shared" si="376"/>
        <v>45022</v>
      </c>
      <c r="AG73" s="310"/>
      <c r="AH73" s="329"/>
      <c r="AI73" s="275"/>
      <c r="AJ73" s="275"/>
      <c r="AK73" s="187">
        <f t="shared" si="377"/>
        <v>0</v>
      </c>
      <c r="AL73" s="329"/>
      <c r="AM73" s="275"/>
      <c r="AN73" s="275"/>
      <c r="AO73" s="330">
        <f t="shared" si="378"/>
        <v>0</v>
      </c>
      <c r="AP73" s="490"/>
      <c r="AQ73" s="275"/>
      <c r="AR73" s="275"/>
      <c r="AS73" s="187">
        <f t="shared" si="379"/>
        <v>0</v>
      </c>
      <c r="AT73" s="329"/>
      <c r="AU73" s="275"/>
      <c r="AV73" s="275"/>
      <c r="AW73" s="330">
        <f t="shared" si="380"/>
        <v>0</v>
      </c>
      <c r="AX73" s="490"/>
      <c r="AY73" s="275"/>
      <c r="AZ73" s="275"/>
      <c r="BA73" s="187">
        <f t="shared" si="381"/>
        <v>0</v>
      </c>
      <c r="BB73" s="329"/>
      <c r="BC73" s="275"/>
      <c r="BD73" s="275"/>
      <c r="BE73" s="330">
        <f t="shared" si="382"/>
        <v>0</v>
      </c>
      <c r="BF73" s="490"/>
      <c r="BG73" s="275"/>
      <c r="BH73" s="275"/>
      <c r="BI73" s="187">
        <f t="shared" si="383"/>
        <v>0</v>
      </c>
      <c r="BJ73" s="329"/>
      <c r="BK73" s="275"/>
      <c r="BL73" s="275"/>
      <c r="BM73" s="330">
        <f t="shared" si="384"/>
        <v>0</v>
      </c>
      <c r="BN73" s="490"/>
      <c r="BO73" s="275"/>
      <c r="BP73" s="275"/>
      <c r="BQ73" s="187">
        <f t="shared" si="385"/>
        <v>0</v>
      </c>
      <c r="BR73" s="329"/>
      <c r="BS73" s="275"/>
      <c r="BT73" s="275"/>
      <c r="BU73" s="330">
        <f t="shared" si="386"/>
        <v>0</v>
      </c>
      <c r="BV73" s="490">
        <v>25627.118644067785</v>
      </c>
      <c r="BW73" s="275">
        <v>168000</v>
      </c>
      <c r="BX73" s="275"/>
      <c r="BY73" s="187">
        <f t="shared" si="387"/>
        <v>193627.11864406778</v>
      </c>
      <c r="BZ73" s="329"/>
      <c r="CA73" s="275"/>
      <c r="CB73" s="275"/>
      <c r="CC73" s="330">
        <f t="shared" si="388"/>
        <v>0</v>
      </c>
      <c r="CD73" s="329">
        <f t="shared" si="389"/>
        <v>25627.118644067785</v>
      </c>
      <c r="CE73" s="275">
        <f t="shared" si="389"/>
        <v>168000</v>
      </c>
      <c r="CF73" s="275">
        <f t="shared" si="389"/>
        <v>0</v>
      </c>
      <c r="CG73" s="330">
        <f t="shared" si="389"/>
        <v>193627.11864406778</v>
      </c>
      <c r="CH73" s="695" t="s">
        <v>739</v>
      </c>
      <c r="CI73" s="118" t="s">
        <v>766</v>
      </c>
      <c r="CJ73" s="744"/>
      <c r="CK73" s="745"/>
      <c r="CL73" s="745"/>
      <c r="CM73" s="746"/>
      <c r="CN73" s="849">
        <v>0</v>
      </c>
      <c r="CO73" s="851">
        <f t="shared" si="37"/>
        <v>25627.118644067785</v>
      </c>
      <c r="CP73" s="851">
        <f t="shared" si="38"/>
        <v>0</v>
      </c>
      <c r="CQ73" s="851">
        <f t="shared" si="39"/>
        <v>168000</v>
      </c>
      <c r="CR73" s="861">
        <f t="shared" si="40"/>
        <v>0</v>
      </c>
      <c r="CS73" s="853">
        <f t="shared" si="41"/>
        <v>193627.11864406778</v>
      </c>
      <c r="CT73" s="2">
        <f t="shared" si="42"/>
        <v>0</v>
      </c>
    </row>
    <row r="74" spans="1:612" ht="24.75" customHeight="1" x14ac:dyDescent="0.25">
      <c r="B74" s="579" t="str">
        <f t="shared" si="240"/>
        <v>C1</v>
      </c>
      <c r="C74" s="598" t="s">
        <v>156</v>
      </c>
      <c r="D74" s="480"/>
      <c r="E74" s="272"/>
      <c r="F74" s="272"/>
      <c r="G74" s="272"/>
      <c r="H74" s="272"/>
      <c r="I74" s="272"/>
      <c r="J74" s="272"/>
      <c r="K74" s="457"/>
      <c r="L74" s="519"/>
      <c r="M74" s="48">
        <v>852000</v>
      </c>
      <c r="N74" s="48" t="s">
        <v>56</v>
      </c>
      <c r="O74" s="30">
        <f t="shared" si="369"/>
        <v>44775</v>
      </c>
      <c r="P74" s="30">
        <f t="shared" si="370"/>
        <v>45022</v>
      </c>
      <c r="Q74" s="31" t="s">
        <v>157</v>
      </c>
      <c r="R74" s="42">
        <v>5</v>
      </c>
      <c r="S74" s="42" t="s">
        <v>154</v>
      </c>
      <c r="T74" s="31" t="s">
        <v>27</v>
      </c>
      <c r="U74" s="42" t="s">
        <v>122</v>
      </c>
      <c r="V74" s="42" t="s">
        <v>86</v>
      </c>
      <c r="W74" s="42"/>
      <c r="X74" s="42"/>
      <c r="Y74" s="46">
        <v>44775</v>
      </c>
      <c r="Z74" s="46">
        <f t="shared" si="371"/>
        <v>44789</v>
      </c>
      <c r="AA74" s="46">
        <f t="shared" si="372"/>
        <v>44810</v>
      </c>
      <c r="AB74" s="46">
        <f t="shared" si="373"/>
        <v>44831</v>
      </c>
      <c r="AC74" s="46"/>
      <c r="AD74" s="46">
        <f t="shared" si="374"/>
        <v>44832</v>
      </c>
      <c r="AE74" s="46">
        <f t="shared" si="375"/>
        <v>44842</v>
      </c>
      <c r="AF74" s="46">
        <f t="shared" si="376"/>
        <v>45022</v>
      </c>
      <c r="AG74" s="310"/>
      <c r="AH74" s="329"/>
      <c r="AI74" s="275"/>
      <c r="AJ74" s="275"/>
      <c r="AK74" s="187">
        <f t="shared" si="377"/>
        <v>0</v>
      </c>
      <c r="AL74" s="329"/>
      <c r="AM74" s="275"/>
      <c r="AN74" s="275"/>
      <c r="AO74" s="330">
        <f t="shared" si="239"/>
        <v>0</v>
      </c>
      <c r="AP74" s="490"/>
      <c r="AQ74" s="275"/>
      <c r="AR74" s="275"/>
      <c r="AS74" s="187">
        <f t="shared" si="174"/>
        <v>0</v>
      </c>
      <c r="AT74" s="329"/>
      <c r="AU74" s="275"/>
      <c r="AV74" s="275"/>
      <c r="AW74" s="330">
        <f t="shared" si="175"/>
        <v>0</v>
      </c>
      <c r="AX74" s="490"/>
      <c r="AY74" s="275"/>
      <c r="AZ74" s="275"/>
      <c r="BA74" s="187">
        <f t="shared" si="176"/>
        <v>0</v>
      </c>
      <c r="BB74" s="329"/>
      <c r="BC74" s="275"/>
      <c r="BD74" s="275"/>
      <c r="BE74" s="330">
        <f t="shared" si="177"/>
        <v>0</v>
      </c>
      <c r="BF74" s="490"/>
      <c r="BG74" s="275"/>
      <c r="BH74" s="275"/>
      <c r="BI74" s="187">
        <f t="shared" si="178"/>
        <v>0</v>
      </c>
      <c r="BJ74" s="329"/>
      <c r="BK74" s="275"/>
      <c r="BL74" s="275"/>
      <c r="BM74" s="330">
        <f t="shared" si="179"/>
        <v>0</v>
      </c>
      <c r="BN74" s="490"/>
      <c r="BO74" s="275"/>
      <c r="BP74" s="275"/>
      <c r="BQ74" s="187">
        <f t="shared" si="180"/>
        <v>0</v>
      </c>
      <c r="BR74" s="329"/>
      <c r="BS74" s="275"/>
      <c r="BT74" s="275"/>
      <c r="BU74" s="330">
        <f t="shared" si="181"/>
        <v>0</v>
      </c>
      <c r="BV74" s="490">
        <v>25627.118644067785</v>
      </c>
      <c r="BW74" s="275">
        <v>168000</v>
      </c>
      <c r="BX74" s="275"/>
      <c r="BY74" s="187">
        <f t="shared" si="182"/>
        <v>193627.11864406778</v>
      </c>
      <c r="BZ74" s="329"/>
      <c r="CA74" s="275"/>
      <c r="CB74" s="275"/>
      <c r="CC74" s="330">
        <f t="shared" si="183"/>
        <v>0</v>
      </c>
      <c r="CD74" s="329">
        <f t="shared" si="389"/>
        <v>25627.118644067785</v>
      </c>
      <c r="CE74" s="275">
        <f t="shared" si="389"/>
        <v>168000</v>
      </c>
      <c r="CF74" s="275">
        <f t="shared" si="389"/>
        <v>0</v>
      </c>
      <c r="CG74" s="330">
        <f t="shared" si="389"/>
        <v>193627.11864406778</v>
      </c>
      <c r="CH74" s="695" t="s">
        <v>739</v>
      </c>
      <c r="CI74" s="118" t="s">
        <v>766</v>
      </c>
      <c r="CJ74" s="744"/>
      <c r="CK74" s="745"/>
      <c r="CL74" s="745"/>
      <c r="CM74" s="746"/>
      <c r="CN74" s="849">
        <v>0</v>
      </c>
      <c r="CO74" s="851">
        <f t="shared" si="37"/>
        <v>25627.118644067785</v>
      </c>
      <c r="CP74" s="851">
        <f t="shared" si="38"/>
        <v>0</v>
      </c>
      <c r="CQ74" s="851">
        <f t="shared" si="39"/>
        <v>168000</v>
      </c>
      <c r="CR74" s="861">
        <f t="shared" si="40"/>
        <v>0</v>
      </c>
      <c r="CS74" s="853">
        <f t="shared" si="41"/>
        <v>193627.11864406778</v>
      </c>
      <c r="CT74" s="2">
        <f t="shared" si="42"/>
        <v>0</v>
      </c>
    </row>
    <row r="75" spans="1:612" ht="24.75" customHeight="1" x14ac:dyDescent="0.25">
      <c r="B75" s="579" t="str">
        <f t="shared" si="240"/>
        <v>C1</v>
      </c>
      <c r="C75" s="596" t="s">
        <v>158</v>
      </c>
      <c r="D75" s="628">
        <v>680264</v>
      </c>
      <c r="E75" s="33">
        <v>2983051</v>
      </c>
      <c r="F75" s="33">
        <v>796193</v>
      </c>
      <c r="G75" s="33">
        <f t="shared" si="69"/>
        <v>4459508</v>
      </c>
      <c r="H75" s="33"/>
      <c r="I75" s="33"/>
      <c r="J75" s="33"/>
      <c r="K75" s="629"/>
      <c r="L75" s="583"/>
      <c r="M75" s="34"/>
      <c r="N75" s="34"/>
      <c r="O75" s="35"/>
      <c r="P75" s="35"/>
      <c r="Q75" s="36"/>
      <c r="R75" s="36"/>
      <c r="S75" s="36"/>
      <c r="T75" s="36"/>
      <c r="U75" s="36"/>
      <c r="V75" s="36"/>
      <c r="W75" s="36"/>
      <c r="X75" s="36"/>
      <c r="Y75" s="36"/>
      <c r="Z75" s="36"/>
      <c r="AA75" s="36"/>
      <c r="AB75" s="36"/>
      <c r="AC75" s="36"/>
      <c r="AD75" s="36"/>
      <c r="AE75" s="36"/>
      <c r="AF75" s="36"/>
      <c r="AG75" s="406"/>
      <c r="AH75" s="331"/>
      <c r="AI75" s="37"/>
      <c r="AJ75" s="37"/>
      <c r="AK75" s="284">
        <f t="shared" si="377"/>
        <v>0</v>
      </c>
      <c r="AL75" s="331"/>
      <c r="AM75" s="37"/>
      <c r="AN75" s="37"/>
      <c r="AO75" s="332">
        <f t="shared" si="239"/>
        <v>0</v>
      </c>
      <c r="AP75" s="491"/>
      <c r="AQ75" s="37"/>
      <c r="AR75" s="37"/>
      <c r="AS75" s="284">
        <f t="shared" si="174"/>
        <v>0</v>
      </c>
      <c r="AT75" s="331"/>
      <c r="AU75" s="37"/>
      <c r="AV75" s="37"/>
      <c r="AW75" s="332">
        <f t="shared" si="175"/>
        <v>0</v>
      </c>
      <c r="AX75" s="491"/>
      <c r="AY75" s="37"/>
      <c r="AZ75" s="37"/>
      <c r="BA75" s="284">
        <f t="shared" si="176"/>
        <v>0</v>
      </c>
      <c r="BB75" s="331"/>
      <c r="BC75" s="37"/>
      <c r="BD75" s="37"/>
      <c r="BE75" s="332">
        <f t="shared" si="177"/>
        <v>0</v>
      </c>
      <c r="BF75" s="491"/>
      <c r="BG75" s="37"/>
      <c r="BH75" s="37"/>
      <c r="BI75" s="284">
        <f t="shared" si="178"/>
        <v>0</v>
      </c>
      <c r="BJ75" s="331"/>
      <c r="BK75" s="37"/>
      <c r="BL75" s="37"/>
      <c r="BM75" s="332">
        <f t="shared" si="179"/>
        <v>0</v>
      </c>
      <c r="BN75" s="491"/>
      <c r="BO75" s="37"/>
      <c r="BP75" s="37"/>
      <c r="BQ75" s="284">
        <f t="shared" si="180"/>
        <v>0</v>
      </c>
      <c r="BR75" s="331"/>
      <c r="BS75" s="37"/>
      <c r="BT75" s="37"/>
      <c r="BU75" s="332">
        <f t="shared" si="181"/>
        <v>0</v>
      </c>
      <c r="BV75" s="491"/>
      <c r="BW75" s="37"/>
      <c r="BX75" s="37"/>
      <c r="BY75" s="284">
        <f t="shared" si="182"/>
        <v>0</v>
      </c>
      <c r="BZ75" s="331"/>
      <c r="CA75" s="37"/>
      <c r="CB75" s="37"/>
      <c r="CC75" s="332">
        <f t="shared" si="183"/>
        <v>0</v>
      </c>
      <c r="CD75" s="331">
        <f t="shared" si="389"/>
        <v>0</v>
      </c>
      <c r="CE75" s="37">
        <f t="shared" si="389"/>
        <v>0</v>
      </c>
      <c r="CF75" s="37">
        <f t="shared" si="389"/>
        <v>0</v>
      </c>
      <c r="CG75" s="332">
        <f t="shared" si="389"/>
        <v>0</v>
      </c>
      <c r="CH75" s="695"/>
      <c r="CI75" s="118"/>
      <c r="CJ75" s="747">
        <f t="shared" ref="CJ75:CJ76" si="390">IF(H75=0,IF(CD75&gt;0,"Error",H75-CD75),H75-CD75)</f>
        <v>0</v>
      </c>
      <c r="CK75" s="748">
        <f t="shared" ref="CK75:CK76" si="391">IF(I75=0,IF(CE75&gt;0,"Error",I75-CE75),I75-CE75)</f>
        <v>0</v>
      </c>
      <c r="CL75" s="748">
        <f t="shared" ref="CL75:CL76" si="392">IF(J75=0,IF(CF75&gt;0,"Error",J75-CF75),J75-CF75)</f>
        <v>0</v>
      </c>
      <c r="CM75" s="749">
        <f t="shared" ref="CM75:CM76" si="393">IF(K75=0,IF(CG75&gt;0,"Error",K75-CG75),K75-CG75)</f>
        <v>0</v>
      </c>
      <c r="CN75" s="747">
        <v>0</v>
      </c>
      <c r="CO75" s="748">
        <f t="shared" si="37"/>
        <v>0</v>
      </c>
      <c r="CP75" s="748">
        <f t="shared" si="38"/>
        <v>0</v>
      </c>
      <c r="CQ75" s="748">
        <f t="shared" si="39"/>
        <v>0</v>
      </c>
      <c r="CR75" s="862">
        <f t="shared" si="40"/>
        <v>0</v>
      </c>
      <c r="CS75" s="749">
        <f t="shared" si="41"/>
        <v>0</v>
      </c>
      <c r="CT75" s="2">
        <f t="shared" si="42"/>
        <v>0</v>
      </c>
    </row>
    <row r="76" spans="1:612" ht="24.75" customHeight="1" x14ac:dyDescent="0.25">
      <c r="B76" s="579" t="str">
        <f t="shared" si="240"/>
        <v>C1</v>
      </c>
      <c r="C76" s="596" t="s">
        <v>159</v>
      </c>
      <c r="D76" s="628">
        <v>686199</v>
      </c>
      <c r="E76" s="33">
        <v>2590584</v>
      </c>
      <c r="F76" s="33">
        <v>1221632</v>
      </c>
      <c r="G76" s="33">
        <f t="shared" si="69"/>
        <v>4498415</v>
      </c>
      <c r="H76" s="56">
        <v>686199</v>
      </c>
      <c r="I76" s="56">
        <v>2590584</v>
      </c>
      <c r="J76" s="56">
        <v>1221632</v>
      </c>
      <c r="K76" s="704">
        <f>+H76+I76+J76</f>
        <v>4498415</v>
      </c>
      <c r="L76" s="583"/>
      <c r="M76" s="34"/>
      <c r="N76" s="34"/>
      <c r="O76" s="35"/>
      <c r="P76" s="35"/>
      <c r="Q76" s="36"/>
      <c r="R76" s="36"/>
      <c r="S76" s="36"/>
      <c r="T76" s="36"/>
      <c r="U76" s="36"/>
      <c r="V76" s="36"/>
      <c r="W76" s="36"/>
      <c r="X76" s="36"/>
      <c r="Y76" s="36"/>
      <c r="Z76" s="36"/>
      <c r="AA76" s="36"/>
      <c r="AB76" s="36"/>
      <c r="AC76" s="36"/>
      <c r="AD76" s="36"/>
      <c r="AE76" s="36"/>
      <c r="AF76" s="36"/>
      <c r="AG76" s="406"/>
      <c r="AH76" s="331">
        <f>+AH77</f>
        <v>0</v>
      </c>
      <c r="AI76" s="37">
        <f t="shared" ref="AI76:CB76" si="394">+AI77</f>
        <v>0</v>
      </c>
      <c r="AJ76" s="37">
        <f t="shared" si="394"/>
        <v>0</v>
      </c>
      <c r="AK76" s="284">
        <f t="shared" si="377"/>
        <v>0</v>
      </c>
      <c r="AL76" s="331">
        <f t="shared" si="394"/>
        <v>0</v>
      </c>
      <c r="AM76" s="37">
        <f t="shared" si="394"/>
        <v>0</v>
      </c>
      <c r="AN76" s="37">
        <f t="shared" si="394"/>
        <v>0</v>
      </c>
      <c r="AO76" s="332">
        <f t="shared" si="239"/>
        <v>0</v>
      </c>
      <c r="AP76" s="491">
        <f t="shared" si="394"/>
        <v>0</v>
      </c>
      <c r="AQ76" s="37">
        <f t="shared" si="394"/>
        <v>0</v>
      </c>
      <c r="AR76" s="37">
        <f t="shared" si="394"/>
        <v>0</v>
      </c>
      <c r="AS76" s="284">
        <f t="shared" si="174"/>
        <v>0</v>
      </c>
      <c r="AT76" s="331">
        <f t="shared" si="394"/>
        <v>3407</v>
      </c>
      <c r="AU76" s="37">
        <f t="shared" si="394"/>
        <v>42593</v>
      </c>
      <c r="AV76" s="37">
        <f t="shared" si="394"/>
        <v>0</v>
      </c>
      <c r="AW76" s="332">
        <f t="shared" si="175"/>
        <v>46000</v>
      </c>
      <c r="AX76" s="491">
        <f t="shared" si="394"/>
        <v>3407</v>
      </c>
      <c r="AY76" s="37">
        <f t="shared" si="394"/>
        <v>42593</v>
      </c>
      <c r="AZ76" s="37">
        <f t="shared" si="394"/>
        <v>0</v>
      </c>
      <c r="BA76" s="284">
        <f t="shared" si="176"/>
        <v>46000</v>
      </c>
      <c r="BB76" s="331">
        <f t="shared" si="394"/>
        <v>3407</v>
      </c>
      <c r="BC76" s="37">
        <f t="shared" si="394"/>
        <v>42593</v>
      </c>
      <c r="BD76" s="37">
        <f t="shared" si="394"/>
        <v>0</v>
      </c>
      <c r="BE76" s="332">
        <f t="shared" si="177"/>
        <v>46000</v>
      </c>
      <c r="BF76" s="491">
        <f t="shared" si="394"/>
        <v>3407</v>
      </c>
      <c r="BG76" s="37">
        <f t="shared" si="394"/>
        <v>42593</v>
      </c>
      <c r="BH76" s="37">
        <f t="shared" si="394"/>
        <v>0</v>
      </c>
      <c r="BI76" s="284">
        <f t="shared" si="178"/>
        <v>46000</v>
      </c>
      <c r="BJ76" s="331">
        <f t="shared" si="394"/>
        <v>3407</v>
      </c>
      <c r="BK76" s="37">
        <f t="shared" si="394"/>
        <v>42593</v>
      </c>
      <c r="BL76" s="37">
        <f t="shared" si="394"/>
        <v>0</v>
      </c>
      <c r="BM76" s="332">
        <f t="shared" si="179"/>
        <v>46000</v>
      </c>
      <c r="BN76" s="491">
        <f t="shared" si="394"/>
        <v>3407</v>
      </c>
      <c r="BO76" s="37">
        <f t="shared" si="394"/>
        <v>42593</v>
      </c>
      <c r="BP76" s="37">
        <f t="shared" si="394"/>
        <v>0</v>
      </c>
      <c r="BQ76" s="284">
        <f t="shared" si="180"/>
        <v>46000</v>
      </c>
      <c r="BR76" s="331">
        <f t="shared" si="394"/>
        <v>3407</v>
      </c>
      <c r="BS76" s="37">
        <f t="shared" si="394"/>
        <v>42593</v>
      </c>
      <c r="BT76" s="37">
        <f t="shared" si="394"/>
        <v>0</v>
      </c>
      <c r="BU76" s="332">
        <f t="shared" si="181"/>
        <v>46000</v>
      </c>
      <c r="BV76" s="491">
        <f t="shared" si="394"/>
        <v>3407</v>
      </c>
      <c r="BW76" s="37">
        <f t="shared" si="394"/>
        <v>42593</v>
      </c>
      <c r="BX76" s="37">
        <f t="shared" si="394"/>
        <v>0</v>
      </c>
      <c r="BY76" s="284">
        <f t="shared" si="182"/>
        <v>46000</v>
      </c>
      <c r="BZ76" s="331">
        <f t="shared" si="394"/>
        <v>3407</v>
      </c>
      <c r="CA76" s="37">
        <f t="shared" si="394"/>
        <v>42593</v>
      </c>
      <c r="CB76" s="37">
        <f t="shared" si="394"/>
        <v>0</v>
      </c>
      <c r="CC76" s="332">
        <f t="shared" si="183"/>
        <v>46000</v>
      </c>
      <c r="CD76" s="331">
        <f t="shared" si="389"/>
        <v>30663</v>
      </c>
      <c r="CE76" s="37">
        <f t="shared" si="389"/>
        <v>383337</v>
      </c>
      <c r="CF76" s="37">
        <f t="shared" si="389"/>
        <v>0</v>
      </c>
      <c r="CG76" s="332">
        <f t="shared" si="389"/>
        <v>414000</v>
      </c>
      <c r="CH76" s="695" t="s">
        <v>739</v>
      </c>
      <c r="CI76" s="118" t="s">
        <v>773</v>
      </c>
      <c r="CJ76" s="747">
        <f t="shared" si="390"/>
        <v>655536</v>
      </c>
      <c r="CK76" s="748">
        <f t="shared" si="391"/>
        <v>2207247</v>
      </c>
      <c r="CL76" s="748">
        <f t="shared" si="392"/>
        <v>1221632</v>
      </c>
      <c r="CM76" s="749">
        <f t="shared" si="393"/>
        <v>4084415</v>
      </c>
      <c r="CN76" s="747">
        <v>0</v>
      </c>
      <c r="CO76" s="748">
        <f t="shared" ref="CO76:CO139" si="395">IF(CE76&gt;0,CD76,0)</f>
        <v>30663</v>
      </c>
      <c r="CP76" s="748">
        <f t="shared" ref="CP76:CP139" si="396">IF(CF76&gt;0,CD76,0)</f>
        <v>0</v>
      </c>
      <c r="CQ76" s="748">
        <f t="shared" ref="CQ76:CQ139" si="397">CE76</f>
        <v>383337</v>
      </c>
      <c r="CR76" s="862">
        <f t="shared" ref="CR76:CR139" si="398">CF76</f>
        <v>0</v>
      </c>
      <c r="CS76" s="749">
        <f t="shared" ref="CS76:CS139" si="399">CN76+CO76+CP76+CQ76+CR76</f>
        <v>414000</v>
      </c>
      <c r="CT76" s="2">
        <f t="shared" ref="CT76:CT139" si="400">CG76-CS76</f>
        <v>0</v>
      </c>
    </row>
    <row r="77" spans="1:612" ht="24.75" customHeight="1" x14ac:dyDescent="0.25">
      <c r="B77" s="579" t="str">
        <f t="shared" si="240"/>
        <v>C1</v>
      </c>
      <c r="C77" s="598" t="s">
        <v>160</v>
      </c>
      <c r="D77" s="480"/>
      <c r="E77" s="272"/>
      <c r="F77" s="272"/>
      <c r="G77" s="272"/>
      <c r="H77" s="272"/>
      <c r="I77" s="272"/>
      <c r="J77" s="272"/>
      <c r="K77" s="457"/>
      <c r="L77" s="519"/>
      <c r="M77" s="48"/>
      <c r="N77" s="48" t="s">
        <v>56</v>
      </c>
      <c r="O77" s="30">
        <f t="shared" ref="O77" si="401">+Y77</f>
        <v>44557</v>
      </c>
      <c r="P77" s="30">
        <f t="shared" ref="P77" si="402">+AF77</f>
        <v>44955</v>
      </c>
      <c r="Q77" s="31" t="s">
        <v>161</v>
      </c>
      <c r="R77" s="42">
        <v>12</v>
      </c>
      <c r="S77" s="42" t="s">
        <v>162</v>
      </c>
      <c r="T77" s="31" t="s">
        <v>27</v>
      </c>
      <c r="U77" s="42" t="s">
        <v>122</v>
      </c>
      <c r="V77" s="42" t="s">
        <v>60</v>
      </c>
      <c r="W77" s="42"/>
      <c r="X77" s="42"/>
      <c r="Y77" s="46">
        <v>44557</v>
      </c>
      <c r="Z77" s="46">
        <f>+Y77+14</f>
        <v>44571</v>
      </c>
      <c r="AA77" s="46">
        <f>+Z77+7</f>
        <v>44578</v>
      </c>
      <c r="AB77" s="46">
        <f>+AA77+7</f>
        <v>44585</v>
      </c>
      <c r="AC77" s="46"/>
      <c r="AD77" s="46"/>
      <c r="AE77" s="46">
        <f>+AB77+10</f>
        <v>44595</v>
      </c>
      <c r="AF77" s="46">
        <f>+AE77+360</f>
        <v>44955</v>
      </c>
      <c r="AG77" s="310"/>
      <c r="AH77" s="335"/>
      <c r="AI77" s="44"/>
      <c r="AJ77" s="275"/>
      <c r="AK77" s="285">
        <f t="shared" si="377"/>
        <v>0</v>
      </c>
      <c r="AL77" s="335"/>
      <c r="AM77" s="44"/>
      <c r="AN77" s="275"/>
      <c r="AO77" s="336">
        <f t="shared" si="239"/>
        <v>0</v>
      </c>
      <c r="AP77" s="493"/>
      <c r="AQ77" s="44"/>
      <c r="AR77" s="275"/>
      <c r="AS77" s="285">
        <f t="shared" si="174"/>
        <v>0</v>
      </c>
      <c r="AT77" s="335">
        <v>3407</v>
      </c>
      <c r="AU77" s="44">
        <v>42593</v>
      </c>
      <c r="AV77" s="275"/>
      <c r="AW77" s="336">
        <f t="shared" si="175"/>
        <v>46000</v>
      </c>
      <c r="AX77" s="493">
        <v>3407</v>
      </c>
      <c r="AY77" s="44">
        <v>42593</v>
      </c>
      <c r="AZ77" s="275"/>
      <c r="BA77" s="285">
        <f t="shared" si="176"/>
        <v>46000</v>
      </c>
      <c r="BB77" s="335">
        <v>3407</v>
      </c>
      <c r="BC77" s="44">
        <v>42593</v>
      </c>
      <c r="BD77" s="275"/>
      <c r="BE77" s="336">
        <f t="shared" si="177"/>
        <v>46000</v>
      </c>
      <c r="BF77" s="493">
        <v>3407</v>
      </c>
      <c r="BG77" s="44">
        <v>42593</v>
      </c>
      <c r="BH77" s="275"/>
      <c r="BI77" s="285">
        <f t="shared" si="178"/>
        <v>46000</v>
      </c>
      <c r="BJ77" s="335">
        <v>3407</v>
      </c>
      <c r="BK77" s="44">
        <v>42593</v>
      </c>
      <c r="BL77" s="275"/>
      <c r="BM77" s="336">
        <f t="shared" si="179"/>
        <v>46000</v>
      </c>
      <c r="BN77" s="493">
        <v>3407</v>
      </c>
      <c r="BO77" s="44">
        <v>42593</v>
      </c>
      <c r="BP77" s="275"/>
      <c r="BQ77" s="285">
        <f t="shared" si="180"/>
        <v>46000</v>
      </c>
      <c r="BR77" s="335">
        <v>3407</v>
      </c>
      <c r="BS77" s="44">
        <v>42593</v>
      </c>
      <c r="BT77" s="275"/>
      <c r="BU77" s="336">
        <f t="shared" si="181"/>
        <v>46000</v>
      </c>
      <c r="BV77" s="493">
        <v>3407</v>
      </c>
      <c r="BW77" s="44">
        <v>42593</v>
      </c>
      <c r="BX77" s="275"/>
      <c r="BY77" s="285">
        <f t="shared" si="182"/>
        <v>46000</v>
      </c>
      <c r="BZ77" s="335">
        <v>3407</v>
      </c>
      <c r="CA77" s="44">
        <v>42593</v>
      </c>
      <c r="CB77" s="275"/>
      <c r="CC77" s="336">
        <f t="shared" si="183"/>
        <v>46000</v>
      </c>
      <c r="CD77" s="335">
        <f t="shared" si="389"/>
        <v>30663</v>
      </c>
      <c r="CE77" s="44">
        <f t="shared" si="389"/>
        <v>383337</v>
      </c>
      <c r="CF77" s="275">
        <f t="shared" si="389"/>
        <v>0</v>
      </c>
      <c r="CG77" s="336">
        <f t="shared" si="389"/>
        <v>414000</v>
      </c>
      <c r="CH77" s="695"/>
      <c r="CI77" s="118"/>
      <c r="CJ77" s="753"/>
      <c r="CK77" s="754"/>
      <c r="CL77" s="745"/>
      <c r="CM77" s="755"/>
      <c r="CN77" s="753">
        <v>0</v>
      </c>
      <c r="CO77" s="754">
        <f t="shared" si="395"/>
        <v>30663</v>
      </c>
      <c r="CP77" s="851">
        <f t="shared" si="396"/>
        <v>0</v>
      </c>
      <c r="CQ77" s="754">
        <f t="shared" si="397"/>
        <v>383337</v>
      </c>
      <c r="CR77" s="864">
        <f t="shared" si="398"/>
        <v>0</v>
      </c>
      <c r="CS77" s="755">
        <f t="shared" si="399"/>
        <v>414000</v>
      </c>
      <c r="CT77" s="2">
        <f t="shared" si="400"/>
        <v>0</v>
      </c>
    </row>
    <row r="78" spans="1:612" s="4" customFormat="1" ht="24.75" customHeight="1" x14ac:dyDescent="0.25">
      <c r="A78" s="7"/>
      <c r="B78" s="579" t="str">
        <f t="shared" si="240"/>
        <v>C1</v>
      </c>
      <c r="C78" s="596" t="s">
        <v>163</v>
      </c>
      <c r="D78" s="632">
        <v>340132</v>
      </c>
      <c r="E78" s="34">
        <v>1322735</v>
      </c>
      <c r="F78" s="34">
        <v>566887</v>
      </c>
      <c r="G78" s="34">
        <f t="shared" si="69"/>
        <v>2229754</v>
      </c>
      <c r="H78" s="34"/>
      <c r="I78" s="34"/>
      <c r="J78" s="34"/>
      <c r="K78" s="633">
        <f>+H78+I78+J78</f>
        <v>0</v>
      </c>
      <c r="L78" s="585"/>
      <c r="M78" s="34"/>
      <c r="N78" s="34"/>
      <c r="O78" s="56"/>
      <c r="P78" s="57"/>
      <c r="Q78" s="36"/>
      <c r="R78" s="36"/>
      <c r="S78" s="36"/>
      <c r="T78" s="36"/>
      <c r="U78" s="36"/>
      <c r="V78" s="36"/>
      <c r="W78" s="36"/>
      <c r="X78" s="36"/>
      <c r="Y78" s="36"/>
      <c r="Z78" s="36"/>
      <c r="AA78" s="36"/>
      <c r="AB78" s="36"/>
      <c r="AC78" s="36"/>
      <c r="AD78" s="36"/>
      <c r="AE78" s="36"/>
      <c r="AF78" s="36"/>
      <c r="AG78" s="406"/>
      <c r="AH78" s="331"/>
      <c r="AI78" s="37"/>
      <c r="AJ78" s="37"/>
      <c r="AK78" s="284">
        <f t="shared" si="377"/>
        <v>0</v>
      </c>
      <c r="AL78" s="331"/>
      <c r="AM78" s="37"/>
      <c r="AN78" s="37"/>
      <c r="AO78" s="332">
        <f t="shared" si="239"/>
        <v>0</v>
      </c>
      <c r="AP78" s="491"/>
      <c r="AQ78" s="37"/>
      <c r="AR78" s="37"/>
      <c r="AS78" s="284"/>
      <c r="AT78" s="331"/>
      <c r="AU78" s="37"/>
      <c r="AV78" s="37"/>
      <c r="AW78" s="332"/>
      <c r="AX78" s="491"/>
      <c r="AY78" s="37"/>
      <c r="AZ78" s="37"/>
      <c r="BA78" s="284"/>
      <c r="BB78" s="331"/>
      <c r="BC78" s="37"/>
      <c r="BD78" s="37"/>
      <c r="BE78" s="332"/>
      <c r="BF78" s="491"/>
      <c r="BG78" s="37"/>
      <c r="BH78" s="37"/>
      <c r="BI78" s="284"/>
      <c r="BJ78" s="331"/>
      <c r="BK78" s="37"/>
      <c r="BL78" s="37"/>
      <c r="BM78" s="332"/>
      <c r="BN78" s="491"/>
      <c r="BO78" s="37"/>
      <c r="BP78" s="37"/>
      <c r="BQ78" s="284"/>
      <c r="BR78" s="331"/>
      <c r="BS78" s="37"/>
      <c r="BT78" s="37"/>
      <c r="BU78" s="332"/>
      <c r="BV78" s="491"/>
      <c r="BW78" s="37"/>
      <c r="BX78" s="37"/>
      <c r="BY78" s="284"/>
      <c r="BZ78" s="331"/>
      <c r="CA78" s="37"/>
      <c r="CB78" s="37"/>
      <c r="CC78" s="332"/>
      <c r="CD78" s="331">
        <f t="shared" si="389"/>
        <v>0</v>
      </c>
      <c r="CE78" s="37">
        <f t="shared" si="389"/>
        <v>0</v>
      </c>
      <c r="CF78" s="37">
        <f t="shared" si="389"/>
        <v>0</v>
      </c>
      <c r="CG78" s="332">
        <f t="shared" si="389"/>
        <v>0</v>
      </c>
      <c r="CH78" s="695"/>
      <c r="CI78" s="118"/>
      <c r="CJ78" s="747">
        <f>IF(H78=0,IF(CD78&gt;0,"Error",H78-CD78),H78-CD78)</f>
        <v>0</v>
      </c>
      <c r="CK78" s="748">
        <f t="shared" ref="CK78" si="403">IF(I78=0,IF(CE78&gt;0,"Error",I78-CE78),I78-CE78)</f>
        <v>0</v>
      </c>
      <c r="CL78" s="748">
        <f t="shared" ref="CL78" si="404">IF(J78=0,IF(CF78&gt;0,"Error",J78-CF78),J78-CF78)</f>
        <v>0</v>
      </c>
      <c r="CM78" s="749">
        <f t="shared" ref="CM78" si="405">IF(K78=0,IF(CG78&gt;0,"Error",K78-CG78),K78-CG78)</f>
        <v>0</v>
      </c>
      <c r="CN78" s="747">
        <v>0</v>
      </c>
      <c r="CO78" s="748">
        <f t="shared" si="395"/>
        <v>0</v>
      </c>
      <c r="CP78" s="748">
        <f t="shared" si="396"/>
        <v>0</v>
      </c>
      <c r="CQ78" s="748">
        <f t="shared" si="397"/>
        <v>0</v>
      </c>
      <c r="CR78" s="862">
        <f t="shared" si="398"/>
        <v>0</v>
      </c>
      <c r="CS78" s="749">
        <f t="shared" si="399"/>
        <v>0</v>
      </c>
      <c r="CT78" s="2">
        <f t="shared" si="400"/>
        <v>0</v>
      </c>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row>
    <row r="79" spans="1:612" s="3" customFormat="1" ht="42" customHeight="1" x14ac:dyDescent="0.25">
      <c r="A79" s="7"/>
      <c r="B79" s="578" t="s">
        <v>164</v>
      </c>
      <c r="C79" s="599" t="s">
        <v>165</v>
      </c>
      <c r="D79" s="634">
        <v>52236050.850000001</v>
      </c>
      <c r="E79" s="273">
        <v>174600019.19999999</v>
      </c>
      <c r="F79" s="273">
        <v>115600260.43200001</v>
      </c>
      <c r="G79" s="273">
        <v>342436330.48199999</v>
      </c>
      <c r="H79" s="273">
        <v>84838169.647834271</v>
      </c>
      <c r="I79" s="273">
        <v>174600019.60640299</v>
      </c>
      <c r="J79" s="273">
        <v>115600259.54237288</v>
      </c>
      <c r="K79" s="635">
        <v>375038448.79661018</v>
      </c>
      <c r="L79" s="586"/>
      <c r="M79" s="18"/>
      <c r="N79" s="120"/>
      <c r="O79" s="121"/>
      <c r="P79" s="121"/>
      <c r="Q79" s="18"/>
      <c r="R79" s="18"/>
      <c r="S79" s="18"/>
      <c r="T79" s="18"/>
      <c r="U79" s="18"/>
      <c r="V79" s="18"/>
      <c r="W79" s="18"/>
      <c r="X79" s="18"/>
      <c r="Y79" s="18"/>
      <c r="Z79" s="18"/>
      <c r="AA79" s="18"/>
      <c r="AB79" s="18"/>
      <c r="AC79" s="18"/>
      <c r="AD79" s="18"/>
      <c r="AE79" s="18"/>
      <c r="AF79" s="18"/>
      <c r="AG79" s="404"/>
      <c r="AH79" s="428"/>
      <c r="AI79" s="121"/>
      <c r="AJ79" s="121"/>
      <c r="AK79" s="565"/>
      <c r="AL79" s="428"/>
      <c r="AM79" s="121"/>
      <c r="AN79" s="121"/>
      <c r="AO79" s="568"/>
      <c r="AP79" s="571"/>
      <c r="AQ79" s="121"/>
      <c r="AR79" s="121"/>
      <c r="AS79" s="565"/>
      <c r="AT79" s="428"/>
      <c r="AU79" s="121"/>
      <c r="AV79" s="121"/>
      <c r="AW79" s="568"/>
      <c r="AX79" s="497">
        <f>AX80+AX193</f>
        <v>138337.28632497173</v>
      </c>
      <c r="AY79" s="122">
        <f>AY80+AY193</f>
        <v>696468.29868881358</v>
      </c>
      <c r="AZ79" s="122">
        <f>AZ80+AZ193</f>
        <v>255718.40365288133</v>
      </c>
      <c r="BA79" s="289">
        <f>AX79+AY79+AZ79</f>
        <v>1090523.9886666667</v>
      </c>
      <c r="BB79" s="471">
        <f>BB80+BB193</f>
        <v>124177.28632497175</v>
      </c>
      <c r="BC79" s="122">
        <f>BC80+BC193</f>
        <v>806628.29868881358</v>
      </c>
      <c r="BD79" s="122">
        <f>BD80+BD193</f>
        <v>255718.40365288133</v>
      </c>
      <c r="BE79" s="429">
        <f>BB79+BC79+BD79</f>
        <v>1186523.9886666667</v>
      </c>
      <c r="BF79" s="497">
        <f>BF80+BF193</f>
        <v>135480.14824497176</v>
      </c>
      <c r="BG79" s="122">
        <f>BG80+BG193</f>
        <v>907729.25700881355</v>
      </c>
      <c r="BH79" s="122">
        <f>BH80+BH193</f>
        <v>284600.35741288133</v>
      </c>
      <c r="BI79" s="289">
        <f>BF79+BG79+BH79</f>
        <v>1327809.7626666666</v>
      </c>
      <c r="BJ79" s="471">
        <f>BJ80+BJ193</f>
        <v>970715.30118294887</v>
      </c>
      <c r="BK79" s="122">
        <f>BK80+BK193</f>
        <v>2962468.4797687461</v>
      </c>
      <c r="BL79" s="122">
        <f>BL80+BL193</f>
        <v>2614509.6088983053</v>
      </c>
      <c r="BM79" s="429">
        <f>BJ79+BK79+BL79</f>
        <v>6547693.3898499999</v>
      </c>
      <c r="BN79" s="497">
        <f>BN80+BN193</f>
        <v>1482407.7476949145</v>
      </c>
      <c r="BO79" s="122">
        <f>BO80+BO193</f>
        <v>4224677.2525423728</v>
      </c>
      <c r="BP79" s="122">
        <f>BP80+BP193</f>
        <v>4045161.3457627119</v>
      </c>
      <c r="BQ79" s="289">
        <f>BN79+BO79+BP79</f>
        <v>9752246.345999999</v>
      </c>
      <c r="BR79" s="471">
        <f>BR80+BR193</f>
        <v>2522180.8177676429</v>
      </c>
      <c r="BS79" s="122">
        <f>BS80+BS193</f>
        <v>7879871.7828734582</v>
      </c>
      <c r="BT79" s="122">
        <f>BT80+BT193</f>
        <v>6414123.4945338983</v>
      </c>
      <c r="BU79" s="429">
        <f>BR79+BS79+BT79</f>
        <v>16816176.095174998</v>
      </c>
      <c r="BV79" s="497">
        <f>BV80+BV193</f>
        <v>1842861.3434593217</v>
      </c>
      <c r="BW79" s="122">
        <f>BW80+BW193</f>
        <v>5395336.0657627117</v>
      </c>
      <c r="BX79" s="122">
        <f>BX80+BX193</f>
        <v>4968329.1756779663</v>
      </c>
      <c r="BY79" s="289">
        <f>BV79+BW79+BX79</f>
        <v>12206526.584899999</v>
      </c>
      <c r="BZ79" s="471">
        <f>BZ80+BZ193</f>
        <v>7740495.4364744201</v>
      </c>
      <c r="CA79" s="122">
        <f>CA80+CA193</f>
        <v>21842463.702534474</v>
      </c>
      <c r="CB79" s="122">
        <f>CB80+CB193</f>
        <v>21442168.345466103</v>
      </c>
      <c r="CC79" s="429">
        <f>BZ79+CA79+CB79</f>
        <v>51025127.484475002</v>
      </c>
      <c r="CD79" s="343">
        <f t="shared" si="389"/>
        <v>14956655.367474163</v>
      </c>
      <c r="CE79" s="167">
        <f t="shared" si="389"/>
        <v>44715643.137868203</v>
      </c>
      <c r="CF79" s="167">
        <f t="shared" si="389"/>
        <v>40280329.135057628</v>
      </c>
      <c r="CG79" s="344">
        <f t="shared" si="389"/>
        <v>99952627.640399992</v>
      </c>
      <c r="CH79" s="695"/>
      <c r="CI79" s="118"/>
      <c r="CJ79" s="765"/>
      <c r="CK79" s="766"/>
      <c r="CL79" s="766"/>
      <c r="CM79" s="767"/>
      <c r="CN79" s="766">
        <f>CN80+CN193</f>
        <v>0</v>
      </c>
      <c r="CO79" s="766">
        <f>CO80+CO193</f>
        <v>7779292.8975317935</v>
      </c>
      <c r="CP79" s="766">
        <f t="shared" ref="CP79:CS79" si="406">CP80+CP193</f>
        <v>7177362.4699423704</v>
      </c>
      <c r="CQ79" s="766">
        <f t="shared" si="406"/>
        <v>44715643.137868203</v>
      </c>
      <c r="CR79" s="867">
        <f t="shared" si="406"/>
        <v>40280329.135057628</v>
      </c>
      <c r="CS79" s="767">
        <f t="shared" si="406"/>
        <v>99952627.640399992</v>
      </c>
      <c r="CT79" s="893">
        <f t="shared" si="400"/>
        <v>0</v>
      </c>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row>
    <row r="80" spans="1:612" s="3" customFormat="1" ht="24.75" customHeight="1" x14ac:dyDescent="0.25">
      <c r="A80" s="7"/>
      <c r="B80" s="580" t="str">
        <f>B79</f>
        <v>C2</v>
      </c>
      <c r="C80" s="596" t="s">
        <v>475</v>
      </c>
      <c r="D80" s="628"/>
      <c r="E80" s="33"/>
      <c r="F80" s="33"/>
      <c r="G80" s="33"/>
      <c r="H80" s="33"/>
      <c r="I80" s="33"/>
      <c r="J80" s="33"/>
      <c r="K80" s="629"/>
      <c r="L80" s="612"/>
      <c r="M80" s="36"/>
      <c r="N80" s="34"/>
      <c r="O80" s="35"/>
      <c r="P80" s="35"/>
      <c r="Q80" s="36"/>
      <c r="R80" s="36"/>
      <c r="S80" s="36"/>
      <c r="T80" s="36"/>
      <c r="U80" s="36"/>
      <c r="V80" s="36"/>
      <c r="W80" s="36"/>
      <c r="X80" s="36"/>
      <c r="Y80" s="36"/>
      <c r="Z80" s="36"/>
      <c r="AA80" s="36"/>
      <c r="AB80" s="36"/>
      <c r="AC80" s="36"/>
      <c r="AD80" s="36"/>
      <c r="AE80" s="36"/>
      <c r="AF80" s="36"/>
      <c r="AG80" s="406"/>
      <c r="AH80" s="430"/>
      <c r="AI80" s="35"/>
      <c r="AJ80" s="35"/>
      <c r="AK80" s="566"/>
      <c r="AL80" s="430"/>
      <c r="AM80" s="35"/>
      <c r="AN80" s="35"/>
      <c r="AO80" s="569"/>
      <c r="AP80" s="572"/>
      <c r="AQ80" s="35"/>
      <c r="AR80" s="35"/>
      <c r="AS80" s="566"/>
      <c r="AT80" s="430"/>
      <c r="AU80" s="35"/>
      <c r="AV80" s="35"/>
      <c r="AW80" s="569"/>
      <c r="AX80" s="498">
        <f>AX81+AX100+AX119+AX138+AX157+AX176</f>
        <v>138337.28632497173</v>
      </c>
      <c r="AY80" s="107">
        <f>AY81+AY100+AY119+AY138+AY157+AY176</f>
        <v>696468.29868881358</v>
      </c>
      <c r="AZ80" s="107">
        <f>AZ81+AZ100+AZ119+AZ138+AZ157+AZ176</f>
        <v>255718.40365288133</v>
      </c>
      <c r="BA80" s="290">
        <f>AX80+AY80+AZ80</f>
        <v>1090523.9886666667</v>
      </c>
      <c r="BB80" s="472">
        <f>BB81+BB100+BB119+BB138+BB157+BB176</f>
        <v>116497.28632497175</v>
      </c>
      <c r="BC80" s="107">
        <f>BC81+BC100+BC119+BC138+BC157+BC176</f>
        <v>718308.29868881358</v>
      </c>
      <c r="BD80" s="107">
        <f>BD81+BD100+BD119+BD138+BD157+BD176</f>
        <v>255718.40365288133</v>
      </c>
      <c r="BE80" s="431">
        <f>BB80+BC80+BD80</f>
        <v>1090523.9886666667</v>
      </c>
      <c r="BF80" s="498">
        <f>BF81+BF100+BF119+BF138+BF157+BF176</f>
        <v>127800.14824497176</v>
      </c>
      <c r="BG80" s="107">
        <f>BG81+BG100+BG119+BG138+BG157+BG176</f>
        <v>819409.25700881355</v>
      </c>
      <c r="BH80" s="107">
        <f>BH81+BH100+BH119+BH138+BH157+BH176</f>
        <v>284600.35741288133</v>
      </c>
      <c r="BI80" s="290">
        <f>BF80+BG80+BH80</f>
        <v>1231809.7626666666</v>
      </c>
      <c r="BJ80" s="472">
        <f>BJ81+BJ100+BJ119+BJ138+BJ157+BJ176</f>
        <v>461262.82513210166</v>
      </c>
      <c r="BK80" s="107">
        <f>BK81+BK100+BK119+BK138+BK157+BK176</f>
        <v>1763954.100107729</v>
      </c>
      <c r="BL80" s="107">
        <f>BL81+BL100+BL119+BL138+BL157+BL176</f>
        <v>937079.12161016953</v>
      </c>
      <c r="BM80" s="431">
        <f>BJ80+BK80+BL80</f>
        <v>3162296.0468500005</v>
      </c>
      <c r="BN80" s="498">
        <f>BN81+BN100+BN119+BN138+BN157+BN176</f>
        <v>5760</v>
      </c>
      <c r="BO80" s="107">
        <f>BO81+BO100+BO119+BO138+BO157+BO176</f>
        <v>44160</v>
      </c>
      <c r="BP80" s="107">
        <f>BP81+BP100+BP119+BP138+BP157+BP176</f>
        <v>22080</v>
      </c>
      <c r="BQ80" s="290">
        <f>BN80+BO80+BP80</f>
        <v>72000</v>
      </c>
      <c r="BR80" s="472">
        <f>BR81+BR100+BR119+BR138+BR157+BR176</f>
        <v>1147224.0924456099</v>
      </c>
      <c r="BS80" s="107">
        <f>BS81+BS100+BS119+BS138+BS157+BS176</f>
        <v>4530543.8371107467</v>
      </c>
      <c r="BT80" s="107">
        <f>BT81+BT100+BT119+BT138+BT157+BT176</f>
        <v>2033496.2996186439</v>
      </c>
      <c r="BU80" s="431">
        <f>BR80+BS80+BT80</f>
        <v>7711264.2291750005</v>
      </c>
      <c r="BV80" s="498">
        <f>BV81+BV100+BV119+BV138+BV157+BV176</f>
        <v>463969.85474745755</v>
      </c>
      <c r="BW80" s="107">
        <f>BW81+BW100+BW119+BW138+BW157+BW176</f>
        <v>1950852.6869491525</v>
      </c>
      <c r="BX80" s="107">
        <f>BX81+BX100+BX119+BX138+BX157+BX176</f>
        <v>660997.61720338976</v>
      </c>
      <c r="BY80" s="290">
        <f>BV80+BW80+BX80</f>
        <v>3075820.1588999997</v>
      </c>
      <c r="BZ80" s="472">
        <f>BZ81+BZ100+BZ119+BZ138+BZ157+BZ176</f>
        <v>1299960.7106947624</v>
      </c>
      <c r="CA80" s="107">
        <f>CA81+CA100+CA119+CA138+CA157+CA176</f>
        <v>5166108.0660937969</v>
      </c>
      <c r="CB80" s="107">
        <f>CB81+CB100+CB119+CB138+CB157+CB176</f>
        <v>2246468.8386864406</v>
      </c>
      <c r="CC80" s="431">
        <f>BZ80+CA80+CB80</f>
        <v>8712537.615474999</v>
      </c>
      <c r="CD80" s="345">
        <f t="shared" ref="CD80:CG88" si="407">AH80+AL80+AP80+AT80+AX80+BB80+BF80+BJ80+BN80+BR80+BV80+BZ80</f>
        <v>3760812.2039148468</v>
      </c>
      <c r="CE80" s="108">
        <f t="shared" si="407"/>
        <v>15689804.544647865</v>
      </c>
      <c r="CF80" s="108">
        <f t="shared" si="407"/>
        <v>6696159.0418372881</v>
      </c>
      <c r="CG80" s="346">
        <f t="shared" si="407"/>
        <v>26146775.790399998</v>
      </c>
      <c r="CH80" s="695"/>
      <c r="CI80" s="118"/>
      <c r="CJ80" s="820" t="str">
        <f>IF(H80=0,IF(CD80&gt;0,"Error",H80-CD80),H80-CD80)</f>
        <v>Error</v>
      </c>
      <c r="CK80" s="821" t="str">
        <f t="shared" ref="CK80" si="408">IF(I80=0,IF(CE80&gt;0,"Error",I80-CE80),I80-CE80)</f>
        <v>Error</v>
      </c>
      <c r="CL80" s="821" t="str">
        <f t="shared" ref="CL80" si="409">IF(J80=0,IF(CF80&gt;0,"Error",J80-CF80),J80-CF80)</f>
        <v>Error</v>
      </c>
      <c r="CM80" s="822" t="str">
        <f t="shared" ref="CM80" si="410">IF(K80=0,IF(CG80&gt;0,"Error",K80-CG80),K80-CG80)</f>
        <v>Error</v>
      </c>
      <c r="CN80" s="820">
        <f>CN81+CN100+CN119+CN138+CN157+CN176</f>
        <v>0</v>
      </c>
      <c r="CO80" s="821">
        <f>CO81+CO100+CO119+CO138+CO157+CO176</f>
        <v>2612165.1507521346</v>
      </c>
      <c r="CP80" s="821">
        <f t="shared" ref="CP80:CS80" si="411">CP81+CP100+CP119+CP138+CP157+CP176</f>
        <v>1148647.0531627114</v>
      </c>
      <c r="CQ80" s="821">
        <f t="shared" si="411"/>
        <v>15689804.544647865</v>
      </c>
      <c r="CR80" s="868">
        <f t="shared" si="411"/>
        <v>6696159.0418372881</v>
      </c>
      <c r="CS80" s="822">
        <f t="shared" si="411"/>
        <v>26146775.790399998</v>
      </c>
      <c r="CT80" s="893">
        <f t="shared" si="400"/>
        <v>0</v>
      </c>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row>
    <row r="81" spans="1:612" s="4" customFormat="1" ht="24.75" customHeight="1" x14ac:dyDescent="0.25">
      <c r="A81" s="7"/>
      <c r="B81" s="580" t="str">
        <f t="shared" ref="B81:B133" si="412">B80</f>
        <v>C2</v>
      </c>
      <c r="C81" s="599" t="s">
        <v>479</v>
      </c>
      <c r="D81" s="634"/>
      <c r="E81" s="273"/>
      <c r="F81" s="273"/>
      <c r="G81" s="273"/>
      <c r="H81" s="273">
        <v>1044000</v>
      </c>
      <c r="I81" s="273">
        <v>5800000</v>
      </c>
      <c r="J81" s="273">
        <v>0</v>
      </c>
      <c r="K81" s="635">
        <f>+H81+I81</f>
        <v>6844000</v>
      </c>
      <c r="L81" s="586"/>
      <c r="M81" s="18"/>
      <c r="N81" s="120"/>
      <c r="O81" s="121"/>
      <c r="P81" s="121"/>
      <c r="Q81" s="18"/>
      <c r="R81" s="18"/>
      <c r="S81" s="18"/>
      <c r="T81" s="18" t="s">
        <v>27</v>
      </c>
      <c r="U81" s="18"/>
      <c r="V81" s="18"/>
      <c r="W81" s="18"/>
      <c r="X81" s="18"/>
      <c r="Y81" s="18"/>
      <c r="Z81" s="18"/>
      <c r="AA81" s="18"/>
      <c r="AB81" s="18"/>
      <c r="AC81" s="18"/>
      <c r="AD81" s="18"/>
      <c r="AE81" s="18"/>
      <c r="AF81" s="18"/>
      <c r="AG81" s="404"/>
      <c r="AH81" s="428"/>
      <c r="AI81" s="121"/>
      <c r="AJ81" s="121"/>
      <c r="AK81" s="565"/>
      <c r="AL81" s="428"/>
      <c r="AM81" s="121"/>
      <c r="AN81" s="121"/>
      <c r="AO81" s="568"/>
      <c r="AP81" s="571"/>
      <c r="AQ81" s="121"/>
      <c r="AR81" s="121"/>
      <c r="AS81" s="565"/>
      <c r="AT81" s="428"/>
      <c r="AU81" s="121"/>
      <c r="AV81" s="121"/>
      <c r="AW81" s="568"/>
      <c r="AX81" s="497">
        <f>AX82+AX83+AX89+AX95+AX97</f>
        <v>20459.715294915255</v>
      </c>
      <c r="AY81" s="122">
        <f>AY82+AY83+AY89+AY95+AY97</f>
        <v>211710.45470508473</v>
      </c>
      <c r="AZ81" s="122">
        <f>AZ82+AZ83+AZ89+AZ95+AZ97</f>
        <v>0</v>
      </c>
      <c r="BA81" s="289">
        <f>AX81+AY81+AZ81</f>
        <v>232170.16999999998</v>
      </c>
      <c r="BB81" s="471">
        <f>BB82+BB83+BB89+BB95+BB97</f>
        <v>20459.715294915255</v>
      </c>
      <c r="BC81" s="122">
        <f>BC82+BC83+BC89+BC95+BC97</f>
        <v>211710.45470508473</v>
      </c>
      <c r="BD81" s="122">
        <f>BD82+BD83+BD89+BD95+BD97</f>
        <v>0</v>
      </c>
      <c r="BE81" s="429">
        <f>BB81+BC81+BD81</f>
        <v>232170.16999999998</v>
      </c>
      <c r="BF81" s="497">
        <f>BF82+BF83+BF89+BF95+BF97</f>
        <v>24077.586494915256</v>
      </c>
      <c r="BG81" s="122">
        <f>BG82+BG83+BG89+BG95+BG97</f>
        <v>253315.97350508475</v>
      </c>
      <c r="BH81" s="122">
        <f>BH82+BH83+BH89+BH95+BH97</f>
        <v>0</v>
      </c>
      <c r="BI81" s="289">
        <f>BF81+BG81+BH81</f>
        <v>277393.56</v>
      </c>
      <c r="BJ81" s="471">
        <f>BJ82+BJ83+BJ89+BJ95+BJ97</f>
        <v>59364.644931355913</v>
      </c>
      <c r="BK81" s="122">
        <f>BK82+BK83+BK89+BK95+BK97</f>
        <v>335510.24961864407</v>
      </c>
      <c r="BL81" s="122">
        <f>BL82+BL83+BL89+BL95+BL97</f>
        <v>0</v>
      </c>
      <c r="BM81" s="429">
        <f>BJ81+BK81+BL81</f>
        <v>394874.89454999997</v>
      </c>
      <c r="BN81" s="497">
        <f>BN82+BN83+BN89+BN95+BN97</f>
        <v>960</v>
      </c>
      <c r="BO81" s="122">
        <f>BO82+BO83+BO89+BO95+BO97</f>
        <v>11040</v>
      </c>
      <c r="BP81" s="122">
        <f>BP82+BP83+BP89+BP95+BP97</f>
        <v>0</v>
      </c>
      <c r="BQ81" s="289">
        <f>BN81+BO81+BP81</f>
        <v>12000</v>
      </c>
      <c r="BR81" s="471">
        <f>BR82+BR83+BR89+BR95+BR97</f>
        <v>151561.57148516946</v>
      </c>
      <c r="BS81" s="122">
        <f>BS82+BS83+BS89+BS95+BS97</f>
        <v>847715.39713983051</v>
      </c>
      <c r="BT81" s="122">
        <f>BT82+BT83+BT89+BT95+BT97</f>
        <v>0</v>
      </c>
      <c r="BU81" s="429">
        <f>BR81+BS81+BT81</f>
        <v>999276.96862499998</v>
      </c>
      <c r="BV81" s="497">
        <f>BV82+BV83+BV89+BV95+BV97</f>
        <v>63954.604088135602</v>
      </c>
      <c r="BW81" s="122">
        <f>BW82+BW83+BW89+BW95+BW97</f>
        <v>361010.02271186438</v>
      </c>
      <c r="BX81" s="122">
        <f>BX82+BX83+BX89+BX95+BX97</f>
        <v>0</v>
      </c>
      <c r="BY81" s="289">
        <f>BV81+BW81+BX81</f>
        <v>424964.62679999997</v>
      </c>
      <c r="BZ81" s="471">
        <f>BZ82+BZ83+BZ89+BZ95+BZ97</f>
        <v>172559.77284788134</v>
      </c>
      <c r="CA81" s="122">
        <f>CA82+CA83+CA89+CA95+CA97</f>
        <v>964372.0713771187</v>
      </c>
      <c r="CB81" s="122">
        <f>CB82+CB83+CB89+CB95+CB97</f>
        <v>0</v>
      </c>
      <c r="CC81" s="429">
        <f>BZ81+CA81+CB81</f>
        <v>1136931.8442250001</v>
      </c>
      <c r="CD81" s="347">
        <f t="shared" si="407"/>
        <v>513397.61043728807</v>
      </c>
      <c r="CE81" s="117">
        <f t="shared" si="407"/>
        <v>3196384.6237627119</v>
      </c>
      <c r="CF81" s="117">
        <f t="shared" si="407"/>
        <v>0</v>
      </c>
      <c r="CG81" s="348">
        <f t="shared" si="407"/>
        <v>3709782.2341999994</v>
      </c>
      <c r="CH81" s="695"/>
      <c r="CI81" s="118"/>
      <c r="CJ81" s="768"/>
      <c r="CK81" s="769"/>
      <c r="CL81" s="769"/>
      <c r="CM81" s="770"/>
      <c r="CN81" s="768">
        <v>0</v>
      </c>
      <c r="CO81" s="769">
        <f t="shared" si="395"/>
        <v>513397.61043728807</v>
      </c>
      <c r="CP81" s="769">
        <f t="shared" si="396"/>
        <v>0</v>
      </c>
      <c r="CQ81" s="769">
        <f t="shared" si="397"/>
        <v>3196384.6237627119</v>
      </c>
      <c r="CR81" s="869">
        <f t="shared" si="398"/>
        <v>0</v>
      </c>
      <c r="CS81" s="770">
        <f t="shared" si="399"/>
        <v>3709782.2341999998</v>
      </c>
      <c r="CT81" s="2">
        <f t="shared" si="400"/>
        <v>0</v>
      </c>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row>
    <row r="82" spans="1:612" ht="17.25" customHeight="1" x14ac:dyDescent="0.25">
      <c r="B82" s="580" t="str">
        <f t="shared" si="412"/>
        <v>C2</v>
      </c>
      <c r="C82" s="600" t="s">
        <v>480</v>
      </c>
      <c r="D82" s="636"/>
      <c r="E82" s="123"/>
      <c r="F82" s="123"/>
      <c r="G82" s="123"/>
      <c r="H82" s="123"/>
      <c r="I82" s="123"/>
      <c r="J82" s="123"/>
      <c r="K82" s="637"/>
      <c r="L82" s="613"/>
      <c r="M82" s="55"/>
      <c r="N82" s="77"/>
      <c r="O82" s="124"/>
      <c r="P82" s="125"/>
      <c r="Q82" s="76"/>
      <c r="R82" s="76"/>
      <c r="S82" s="126"/>
      <c r="T82" s="76"/>
      <c r="U82" s="77"/>
      <c r="V82" s="77"/>
      <c r="W82" s="77"/>
      <c r="X82" s="77"/>
      <c r="Y82" s="127"/>
      <c r="Z82" s="127"/>
      <c r="AA82" s="127"/>
      <c r="AB82" s="127"/>
      <c r="AC82" s="127"/>
      <c r="AD82" s="127"/>
      <c r="AE82" s="127"/>
      <c r="AF82" s="127"/>
      <c r="AG82" s="1048" t="s">
        <v>167</v>
      </c>
      <c r="AH82" s="432"/>
      <c r="AI82" s="39"/>
      <c r="AJ82" s="39"/>
      <c r="AK82" s="291"/>
      <c r="AL82" s="432"/>
      <c r="AM82" s="39"/>
      <c r="AN82" s="39"/>
      <c r="AO82" s="433"/>
      <c r="AP82" s="499"/>
      <c r="AQ82" s="39"/>
      <c r="AR82" s="39"/>
      <c r="AS82" s="291"/>
      <c r="AT82" s="432"/>
      <c r="AU82" s="39"/>
      <c r="AV82" s="39"/>
      <c r="AW82" s="433"/>
      <c r="AX82" s="499"/>
      <c r="AY82" s="39"/>
      <c r="AZ82" s="39"/>
      <c r="BA82" s="291"/>
      <c r="BB82" s="432"/>
      <c r="BC82" s="39"/>
      <c r="BD82" s="39"/>
      <c r="BE82" s="433"/>
      <c r="BF82" s="499"/>
      <c r="BG82" s="39"/>
      <c r="BH82" s="39"/>
      <c r="BI82" s="291"/>
      <c r="BJ82" s="432"/>
      <c r="BK82" s="39"/>
      <c r="BL82" s="39"/>
      <c r="BM82" s="433"/>
      <c r="BN82" s="499"/>
      <c r="BO82" s="39"/>
      <c r="BP82" s="39"/>
      <c r="BQ82" s="291"/>
      <c r="BR82" s="432"/>
      <c r="BS82" s="39"/>
      <c r="BT82" s="39"/>
      <c r="BU82" s="433"/>
      <c r="BV82" s="499"/>
      <c r="BW82" s="39"/>
      <c r="BX82" s="39"/>
      <c r="BY82" s="291"/>
      <c r="BZ82" s="432"/>
      <c r="CA82" s="39"/>
      <c r="CB82" s="39"/>
      <c r="CC82" s="433"/>
      <c r="CD82" s="349">
        <f t="shared" si="407"/>
        <v>0</v>
      </c>
      <c r="CE82" s="128">
        <f t="shared" si="407"/>
        <v>0</v>
      </c>
      <c r="CF82" s="128">
        <f t="shared" si="407"/>
        <v>0</v>
      </c>
      <c r="CG82" s="350">
        <f t="shared" si="407"/>
        <v>0</v>
      </c>
      <c r="CH82" s="695"/>
      <c r="CI82" s="118"/>
      <c r="CJ82" s="771">
        <f t="shared" ref="CJ82:CJ83" si="413">IF(H82=0,IF(CD82&gt;0,"Error",H82-CD82),H82-CD82)</f>
        <v>0</v>
      </c>
      <c r="CK82" s="772">
        <f t="shared" ref="CK82:CK83" si="414">IF(I82=0,IF(CE82&gt;0,"Error",I82-CE82),I82-CE82)</f>
        <v>0</v>
      </c>
      <c r="CL82" s="772">
        <f t="shared" ref="CL82:CL83" si="415">IF(J82=0,IF(CF82&gt;0,"Error",J82-CF82),J82-CF82)</f>
        <v>0</v>
      </c>
      <c r="CM82" s="773">
        <f t="shared" ref="CM82:CM83" si="416">IF(K82=0,IF(CG82&gt;0,"Error",K82-CG82),K82-CG82)</f>
        <v>0</v>
      </c>
      <c r="CN82" s="771">
        <v>0</v>
      </c>
      <c r="CO82" s="772">
        <f t="shared" si="395"/>
        <v>0</v>
      </c>
      <c r="CP82" s="772">
        <f t="shared" si="396"/>
        <v>0</v>
      </c>
      <c r="CQ82" s="772">
        <f t="shared" si="397"/>
        <v>0</v>
      </c>
      <c r="CR82" s="870">
        <f t="shared" si="398"/>
        <v>0</v>
      </c>
      <c r="CS82" s="773">
        <f t="shared" si="399"/>
        <v>0</v>
      </c>
      <c r="CT82" s="2">
        <f t="shared" si="400"/>
        <v>0</v>
      </c>
    </row>
    <row r="83" spans="1:612" ht="17.25" customHeight="1" x14ac:dyDescent="0.25">
      <c r="B83" s="580" t="str">
        <f t="shared" si="412"/>
        <v>C2</v>
      </c>
      <c r="C83" s="600" t="s">
        <v>481</v>
      </c>
      <c r="D83" s="636"/>
      <c r="E83" s="123"/>
      <c r="F83" s="123"/>
      <c r="G83" s="123"/>
      <c r="H83" s="123"/>
      <c r="I83" s="123"/>
      <c r="J83" s="123"/>
      <c r="K83" s="637"/>
      <c r="L83" s="613"/>
      <c r="M83" s="55"/>
      <c r="N83" s="77"/>
      <c r="O83" s="124"/>
      <c r="P83" s="125"/>
      <c r="Q83" s="76"/>
      <c r="R83" s="76"/>
      <c r="S83" s="126"/>
      <c r="T83" s="76"/>
      <c r="U83" s="77"/>
      <c r="V83" s="77"/>
      <c r="W83" s="77"/>
      <c r="X83" s="77"/>
      <c r="Y83" s="127"/>
      <c r="Z83" s="127"/>
      <c r="AA83" s="127"/>
      <c r="AB83" s="127"/>
      <c r="AC83" s="127"/>
      <c r="AD83" s="127"/>
      <c r="AE83" s="127"/>
      <c r="AF83" s="127"/>
      <c r="AG83" s="1048"/>
      <c r="AH83" s="432"/>
      <c r="AI83" s="39"/>
      <c r="AJ83" s="39"/>
      <c r="AK83" s="291"/>
      <c r="AL83" s="432"/>
      <c r="AM83" s="39"/>
      <c r="AN83" s="39"/>
      <c r="AO83" s="433"/>
      <c r="AP83" s="499"/>
      <c r="AQ83" s="39"/>
      <c r="AR83" s="39"/>
      <c r="AS83" s="291"/>
      <c r="AT83" s="432"/>
      <c r="AU83" s="39"/>
      <c r="AV83" s="39"/>
      <c r="AW83" s="433"/>
      <c r="AX83" s="500">
        <f>SUM(AX84:AX88)</f>
        <v>14059.715294915255</v>
      </c>
      <c r="AY83" s="128">
        <f t="shared" ref="AY83:AZ83" si="417">SUM(AY84:AY88)</f>
        <v>138110.45470508473</v>
      </c>
      <c r="AZ83" s="128">
        <f t="shared" si="417"/>
        <v>0</v>
      </c>
      <c r="BA83" s="292">
        <f>AX83+AY83+AZ83</f>
        <v>152170.16999999998</v>
      </c>
      <c r="BB83" s="349">
        <f>SUM(BB84:BB88)</f>
        <v>14059.715294915255</v>
      </c>
      <c r="BC83" s="128">
        <f t="shared" ref="BC83:BD83" si="418">SUM(BC84:BC88)</f>
        <v>138110.45470508473</v>
      </c>
      <c r="BD83" s="128">
        <f t="shared" si="418"/>
        <v>0</v>
      </c>
      <c r="BE83" s="350">
        <f>BB83+BC83+BD83</f>
        <v>152170.16999999998</v>
      </c>
      <c r="BF83" s="500">
        <f>SUM(BF84:BF88)</f>
        <v>16557.586494915256</v>
      </c>
      <c r="BG83" s="128">
        <f t="shared" ref="BG83:BH83" si="419">SUM(BG84:BG88)</f>
        <v>166835.97350508475</v>
      </c>
      <c r="BH83" s="128">
        <f t="shared" si="419"/>
        <v>0</v>
      </c>
      <c r="BI83" s="292">
        <f>BF83+BG83+BH83</f>
        <v>183393.56</v>
      </c>
      <c r="BJ83" s="349">
        <f>SUM(BJ84:BJ88)</f>
        <v>43262.699949152535</v>
      </c>
      <c r="BK83" s="128">
        <f t="shared" ref="BK83:BL83" si="420">SUM(BK84:BK88)</f>
        <v>240348.33305084746</v>
      </c>
      <c r="BL83" s="128">
        <f t="shared" si="420"/>
        <v>0</v>
      </c>
      <c r="BM83" s="350">
        <f>BJ83+BK83+BL83</f>
        <v>283611.033</v>
      </c>
      <c r="BN83" s="500">
        <f>SUM(BN84:BN88)</f>
        <v>0</v>
      </c>
      <c r="BO83" s="128">
        <f t="shared" ref="BO83:BP83" si="421">SUM(BO84:BO88)</f>
        <v>0</v>
      </c>
      <c r="BP83" s="128">
        <f t="shared" si="421"/>
        <v>0</v>
      </c>
      <c r="BQ83" s="292">
        <f>BN83+BO83+BP83</f>
        <v>0</v>
      </c>
      <c r="BR83" s="349">
        <f>SUM(BR84:BR88)</f>
        <v>64894.049923728802</v>
      </c>
      <c r="BS83" s="128">
        <f t="shared" ref="BS83:BT83" si="422">SUM(BS84:BS88)</f>
        <v>360522.49957627122</v>
      </c>
      <c r="BT83" s="128">
        <f t="shared" si="422"/>
        <v>0</v>
      </c>
      <c r="BU83" s="350">
        <f>BR83+BS83+BT83</f>
        <v>425416.54950000002</v>
      </c>
      <c r="BV83" s="500">
        <f>SUM(BV84:BV88)</f>
        <v>0</v>
      </c>
      <c r="BW83" s="128">
        <f t="shared" ref="BW83:BX83" si="423">SUM(BW84:BW88)</f>
        <v>0</v>
      </c>
      <c r="BX83" s="128">
        <f t="shared" si="423"/>
        <v>0</v>
      </c>
      <c r="BY83" s="292">
        <f>BV83+BW83+BX83</f>
        <v>0</v>
      </c>
      <c r="BZ83" s="349">
        <f>SUM(BZ84:BZ88)</f>
        <v>64894.049923728802</v>
      </c>
      <c r="CA83" s="128">
        <f t="shared" ref="CA83:CB83" si="424">SUM(CA84:CA88)</f>
        <v>360522.49957627122</v>
      </c>
      <c r="CB83" s="128">
        <f t="shared" si="424"/>
        <v>0</v>
      </c>
      <c r="CC83" s="350">
        <f>BZ83+CA83+CB83</f>
        <v>425416.54950000002</v>
      </c>
      <c r="CD83" s="349">
        <f t="shared" si="407"/>
        <v>217727.81688135589</v>
      </c>
      <c r="CE83" s="128">
        <f t="shared" si="407"/>
        <v>1404450.2151186443</v>
      </c>
      <c r="CF83" s="128">
        <f t="shared" si="407"/>
        <v>0</v>
      </c>
      <c r="CG83" s="350">
        <f t="shared" si="407"/>
        <v>1622178.0319999999</v>
      </c>
      <c r="CH83" s="695"/>
      <c r="CI83" s="118"/>
      <c r="CJ83" s="823" t="str">
        <f t="shared" si="413"/>
        <v>Error</v>
      </c>
      <c r="CK83" s="824" t="str">
        <f t="shared" si="414"/>
        <v>Error</v>
      </c>
      <c r="CL83" s="825">
        <f t="shared" si="415"/>
        <v>0</v>
      </c>
      <c r="CM83" s="826" t="str">
        <f t="shared" si="416"/>
        <v>Error</v>
      </c>
      <c r="CN83" s="823">
        <v>0</v>
      </c>
      <c r="CO83" s="824">
        <f t="shared" si="395"/>
        <v>217727.81688135589</v>
      </c>
      <c r="CP83" s="825">
        <f t="shared" si="396"/>
        <v>0</v>
      </c>
      <c r="CQ83" s="824">
        <f t="shared" si="397"/>
        <v>1404450.2151186443</v>
      </c>
      <c r="CR83" s="871">
        <f t="shared" si="398"/>
        <v>0</v>
      </c>
      <c r="CS83" s="826">
        <f t="shared" si="399"/>
        <v>1622178.0320000001</v>
      </c>
      <c r="CT83" s="2">
        <f t="shared" si="400"/>
        <v>0</v>
      </c>
    </row>
    <row r="84" spans="1:612" ht="17.25" customHeight="1" x14ac:dyDescent="0.25">
      <c r="B84" s="580" t="str">
        <f t="shared" si="412"/>
        <v>C2</v>
      </c>
      <c r="C84" s="601" t="s">
        <v>482</v>
      </c>
      <c r="D84" s="638"/>
      <c r="E84" s="129"/>
      <c r="F84" s="129"/>
      <c r="G84" s="129"/>
      <c r="H84" s="129"/>
      <c r="I84" s="129"/>
      <c r="J84" s="129"/>
      <c r="K84" s="639"/>
      <c r="L84" s="614"/>
      <c r="M84" s="130">
        <v>1418055.165</v>
      </c>
      <c r="N84" s="131" t="s">
        <v>168</v>
      </c>
      <c r="O84" s="132">
        <f>+Y84</f>
        <v>44654</v>
      </c>
      <c r="P84" s="133">
        <f>+AF84</f>
        <v>44986</v>
      </c>
      <c r="Q84" s="134" t="s">
        <v>778</v>
      </c>
      <c r="R84" s="134">
        <v>1</v>
      </c>
      <c r="S84" s="135"/>
      <c r="T84" s="134" t="s">
        <v>27</v>
      </c>
      <c r="U84" s="42" t="s">
        <v>169</v>
      </c>
      <c r="V84" s="42" t="s">
        <v>75</v>
      </c>
      <c r="W84" s="42">
        <v>230</v>
      </c>
      <c r="X84" s="43">
        <v>44649</v>
      </c>
      <c r="Y84" s="43">
        <f>+X84+5</f>
        <v>44654</v>
      </c>
      <c r="Z84" s="43">
        <f>+Y84+14</f>
        <v>44668</v>
      </c>
      <c r="AA84" s="43">
        <f>+Z84+7+5+2</f>
        <v>44682</v>
      </c>
      <c r="AB84" s="43">
        <f>+AA84+30+7</f>
        <v>44719</v>
      </c>
      <c r="AC84" s="43">
        <f>+AB84+3+3+14</f>
        <v>44739</v>
      </c>
      <c r="AD84" s="43">
        <f>+AC84+3</f>
        <v>44742</v>
      </c>
      <c r="AE84" s="43">
        <f>+AD84+7+7</f>
        <v>44756</v>
      </c>
      <c r="AF84" s="43">
        <f>+AE84+W84</f>
        <v>44986</v>
      </c>
      <c r="AG84" s="1048"/>
      <c r="AH84" s="434"/>
      <c r="AI84" s="17"/>
      <c r="AJ84" s="17"/>
      <c r="AK84" s="556"/>
      <c r="AL84" s="434"/>
      <c r="AM84" s="17"/>
      <c r="AN84" s="17"/>
      <c r="AO84" s="570"/>
      <c r="AP84" s="320"/>
      <c r="AQ84" s="17"/>
      <c r="AR84" s="17"/>
      <c r="AS84" s="556"/>
      <c r="AT84" s="434"/>
      <c r="AU84" s="17"/>
      <c r="AV84" s="17"/>
      <c r="AW84" s="570"/>
      <c r="AX84" s="320"/>
      <c r="AY84" s="17"/>
      <c r="AZ84" s="17"/>
      <c r="BA84" s="556"/>
      <c r="BB84" s="434"/>
      <c r="BC84" s="17"/>
      <c r="BD84" s="17"/>
      <c r="BE84" s="437"/>
      <c r="BF84" s="320"/>
      <c r="BG84" s="17"/>
      <c r="BH84" s="17"/>
      <c r="BI84" s="293"/>
      <c r="BJ84" s="443">
        <v>43262.699949152535</v>
      </c>
      <c r="BK84" s="95">
        <v>240348.33305084746</v>
      </c>
      <c r="BL84" s="17"/>
      <c r="BM84" s="352">
        <v>283611.033</v>
      </c>
      <c r="BN84" s="501"/>
      <c r="BO84" s="92"/>
      <c r="BP84" s="92"/>
      <c r="BQ84" s="293"/>
      <c r="BR84" s="443">
        <v>64894.049923728802</v>
      </c>
      <c r="BS84" s="95">
        <v>360522.49957627122</v>
      </c>
      <c r="BT84" s="95"/>
      <c r="BU84" s="533">
        <v>425416.54950000002</v>
      </c>
      <c r="BV84" s="501"/>
      <c r="BW84" s="92"/>
      <c r="BX84" s="92"/>
      <c r="BY84" s="295"/>
      <c r="BZ84" s="351">
        <v>64894.049923728802</v>
      </c>
      <c r="CA84" s="92">
        <v>360522.49957627122</v>
      </c>
      <c r="CB84" s="92"/>
      <c r="CC84" s="435">
        <v>425416.54950000002</v>
      </c>
      <c r="CD84" s="351">
        <f t="shared" si="407"/>
        <v>173050.79979661014</v>
      </c>
      <c r="CE84" s="92">
        <f t="shared" si="407"/>
        <v>961393.33220338984</v>
      </c>
      <c r="CF84" s="92">
        <f t="shared" si="407"/>
        <v>0</v>
      </c>
      <c r="CG84" s="352">
        <f t="shared" si="407"/>
        <v>1134444.132</v>
      </c>
      <c r="CH84" s="695" t="s">
        <v>739</v>
      </c>
      <c r="CI84" s="118" t="s">
        <v>773</v>
      </c>
      <c r="CJ84" s="774"/>
      <c r="CK84" s="775"/>
      <c r="CL84" s="775"/>
      <c r="CM84" s="776"/>
      <c r="CN84" s="774">
        <v>0</v>
      </c>
      <c r="CO84" s="775">
        <f t="shared" si="395"/>
        <v>173050.79979661014</v>
      </c>
      <c r="CP84" s="775">
        <f t="shared" si="396"/>
        <v>0</v>
      </c>
      <c r="CQ84" s="775">
        <f t="shared" si="397"/>
        <v>961393.33220338984</v>
      </c>
      <c r="CR84" s="872">
        <f t="shared" si="398"/>
        <v>0</v>
      </c>
      <c r="CS84" s="776">
        <f t="shared" si="399"/>
        <v>1134444.132</v>
      </c>
      <c r="CT84" s="2">
        <f t="shared" si="400"/>
        <v>0</v>
      </c>
    </row>
    <row r="85" spans="1:612" ht="17.25" customHeight="1" x14ac:dyDescent="0.25">
      <c r="B85" s="580" t="str">
        <f t="shared" si="412"/>
        <v>C2</v>
      </c>
      <c r="C85" s="601" t="s">
        <v>483</v>
      </c>
      <c r="D85" s="638"/>
      <c r="E85" s="129"/>
      <c r="F85" s="129"/>
      <c r="G85" s="129"/>
      <c r="H85" s="129"/>
      <c r="I85" s="129"/>
      <c r="J85" s="129"/>
      <c r="K85" s="639"/>
      <c r="L85" s="614"/>
      <c r="M85" s="130">
        <v>312233.90000000002</v>
      </c>
      <c r="N85" s="131" t="s">
        <v>168</v>
      </c>
      <c r="O85" s="132">
        <f>+Y85</f>
        <v>44654</v>
      </c>
      <c r="P85" s="133">
        <f>+AF85</f>
        <v>44752</v>
      </c>
      <c r="Q85" s="134" t="s">
        <v>778</v>
      </c>
      <c r="R85" s="134">
        <v>1</v>
      </c>
      <c r="S85" s="135"/>
      <c r="T85" s="134" t="s">
        <v>27</v>
      </c>
      <c r="U85" s="42" t="s">
        <v>169</v>
      </c>
      <c r="V85" s="42" t="s">
        <v>60</v>
      </c>
      <c r="W85" s="42">
        <v>60</v>
      </c>
      <c r="X85" s="43">
        <v>44649</v>
      </c>
      <c r="Y85" s="43">
        <f>+X85+5</f>
        <v>44654</v>
      </c>
      <c r="Z85" s="43">
        <f>+Y85+14</f>
        <v>44668</v>
      </c>
      <c r="AA85" s="43">
        <f>+Z85+7</f>
        <v>44675</v>
      </c>
      <c r="AB85" s="43">
        <f>+AA85+7</f>
        <v>44682</v>
      </c>
      <c r="AC85" s="43"/>
      <c r="AD85" s="43"/>
      <c r="AE85" s="43">
        <f>+AB85+10</f>
        <v>44692</v>
      </c>
      <c r="AF85" s="43">
        <f>+AE85+W85</f>
        <v>44752</v>
      </c>
      <c r="AG85" s="1048"/>
      <c r="AH85" s="436"/>
      <c r="AI85" s="137"/>
      <c r="AJ85" s="136"/>
      <c r="AK85" s="557"/>
      <c r="AL85" s="436"/>
      <c r="AM85" s="137"/>
      <c r="AN85" s="136"/>
      <c r="AO85" s="548"/>
      <c r="AP85" s="503"/>
      <c r="AQ85" s="137"/>
      <c r="AR85" s="136"/>
      <c r="AS85" s="557"/>
      <c r="AT85" s="436"/>
      <c r="AU85" s="137"/>
      <c r="AV85" s="136"/>
      <c r="AW85" s="548"/>
      <c r="AX85" s="503">
        <f>+BA85*0.08</f>
        <v>7493.6135999999997</v>
      </c>
      <c r="AY85" s="137">
        <f>+BA85-AX85</f>
        <v>86176.556400000001</v>
      </c>
      <c r="AZ85" s="136"/>
      <c r="BA85" s="557">
        <f>M85*0.3</f>
        <v>93670.17</v>
      </c>
      <c r="BB85" s="436">
        <f>+BE85*0.08</f>
        <v>7493.6135999999997</v>
      </c>
      <c r="BC85" s="137">
        <f>+BE85-BB85</f>
        <v>86176.556400000001</v>
      </c>
      <c r="BD85" s="92"/>
      <c r="BE85" s="352">
        <f>M85*0.3</f>
        <v>93670.17</v>
      </c>
      <c r="BF85" s="503">
        <f>+BI85*0.08</f>
        <v>9991.484800000002</v>
      </c>
      <c r="BG85" s="137">
        <f>+BI85-BF85</f>
        <v>114902.07520000001</v>
      </c>
      <c r="BH85" s="92"/>
      <c r="BI85" s="295">
        <f>M85*0.4</f>
        <v>124893.56000000001</v>
      </c>
      <c r="BJ85" s="351"/>
      <c r="BK85" s="92"/>
      <c r="BL85" s="92"/>
      <c r="BM85" s="437"/>
      <c r="BN85" s="320"/>
      <c r="BO85" s="17"/>
      <c r="BP85" s="17"/>
      <c r="BQ85" s="293"/>
      <c r="BR85" s="434"/>
      <c r="BS85" s="17"/>
      <c r="BT85" s="17"/>
      <c r="BU85" s="437"/>
      <c r="BV85" s="320"/>
      <c r="BW85" s="17"/>
      <c r="BX85" s="17"/>
      <c r="BY85" s="293"/>
      <c r="BZ85" s="434"/>
      <c r="CA85" s="17"/>
      <c r="CB85" s="17"/>
      <c r="CC85" s="437"/>
      <c r="CD85" s="351">
        <f t="shared" si="407"/>
        <v>24978.712</v>
      </c>
      <c r="CE85" s="92">
        <f t="shared" si="407"/>
        <v>287255.18800000002</v>
      </c>
      <c r="CF85" s="92">
        <f t="shared" si="407"/>
        <v>0</v>
      </c>
      <c r="CG85" s="352">
        <f t="shared" si="407"/>
        <v>312233.90000000002</v>
      </c>
      <c r="CH85" s="695" t="s">
        <v>739</v>
      </c>
      <c r="CI85" s="118" t="s">
        <v>773</v>
      </c>
      <c r="CJ85" s="774"/>
      <c r="CK85" s="775"/>
      <c r="CL85" s="775"/>
      <c r="CM85" s="776"/>
      <c r="CN85" s="774">
        <v>0</v>
      </c>
      <c r="CO85" s="775">
        <f t="shared" si="395"/>
        <v>24978.712</v>
      </c>
      <c r="CP85" s="775">
        <f t="shared" si="396"/>
        <v>0</v>
      </c>
      <c r="CQ85" s="775">
        <f t="shared" si="397"/>
        <v>287255.18800000002</v>
      </c>
      <c r="CR85" s="872">
        <f t="shared" si="398"/>
        <v>0</v>
      </c>
      <c r="CS85" s="776">
        <f t="shared" si="399"/>
        <v>312233.90000000002</v>
      </c>
      <c r="CT85" s="2">
        <f t="shared" si="400"/>
        <v>0</v>
      </c>
    </row>
    <row r="86" spans="1:612" ht="17.25" customHeight="1" x14ac:dyDescent="0.25">
      <c r="B86" s="580" t="str">
        <f t="shared" si="412"/>
        <v>C2</v>
      </c>
      <c r="C86" s="601" t="s">
        <v>484</v>
      </c>
      <c r="D86" s="638"/>
      <c r="E86" s="129"/>
      <c r="F86" s="129"/>
      <c r="G86" s="129"/>
      <c r="H86" s="129"/>
      <c r="I86" s="129"/>
      <c r="J86" s="129"/>
      <c r="K86" s="639"/>
      <c r="L86" s="614"/>
      <c r="M86" s="138">
        <v>0</v>
      </c>
      <c r="N86" s="131" t="s">
        <v>168</v>
      </c>
      <c r="O86" s="132">
        <f>+Y86</f>
        <v>0</v>
      </c>
      <c r="P86" s="133">
        <f>+AF86</f>
        <v>0</v>
      </c>
      <c r="Q86" s="134"/>
      <c r="R86" s="134">
        <v>1</v>
      </c>
      <c r="S86" s="135"/>
      <c r="T86" s="134" t="s">
        <v>27</v>
      </c>
      <c r="U86" s="42"/>
      <c r="V86" s="42"/>
      <c r="W86" s="42"/>
      <c r="X86" s="42"/>
      <c r="Y86" s="46"/>
      <c r="Z86" s="46"/>
      <c r="AA86" s="46"/>
      <c r="AB86" s="46"/>
      <c r="AC86" s="46"/>
      <c r="AD86" s="46"/>
      <c r="AE86" s="46"/>
      <c r="AF86" s="46"/>
      <c r="AG86" s="1048"/>
      <c r="AH86" s="438"/>
      <c r="AI86" s="136"/>
      <c r="AJ86" s="136"/>
      <c r="AK86" s="556"/>
      <c r="AL86" s="438"/>
      <c r="AM86" s="136"/>
      <c r="AN86" s="136"/>
      <c r="AO86" s="570"/>
      <c r="AP86" s="567"/>
      <c r="AQ86" s="136"/>
      <c r="AR86" s="136"/>
      <c r="AS86" s="556"/>
      <c r="AT86" s="438"/>
      <c r="AU86" s="136"/>
      <c r="AV86" s="136"/>
      <c r="AW86" s="570"/>
      <c r="AX86" s="567"/>
      <c r="AY86" s="136"/>
      <c r="AZ86" s="136"/>
      <c r="BA86" s="556"/>
      <c r="BB86" s="434"/>
      <c r="BC86" s="17"/>
      <c r="BD86" s="17"/>
      <c r="BE86" s="437"/>
      <c r="BF86" s="320"/>
      <c r="BG86" s="17"/>
      <c r="BH86" s="17"/>
      <c r="BI86" s="293"/>
      <c r="BJ86" s="434"/>
      <c r="BK86" s="17"/>
      <c r="BL86" s="17"/>
      <c r="BM86" s="437"/>
      <c r="BN86" s="320"/>
      <c r="BO86" s="17"/>
      <c r="BP86" s="17"/>
      <c r="BQ86" s="293"/>
      <c r="BR86" s="434"/>
      <c r="BS86" s="17"/>
      <c r="BT86" s="17"/>
      <c r="BU86" s="437"/>
      <c r="BV86" s="320"/>
      <c r="BW86" s="17"/>
      <c r="BX86" s="17"/>
      <c r="BY86" s="293"/>
      <c r="BZ86" s="434"/>
      <c r="CA86" s="17"/>
      <c r="CB86" s="17"/>
      <c r="CC86" s="437"/>
      <c r="CD86" s="351">
        <f t="shared" si="407"/>
        <v>0</v>
      </c>
      <c r="CE86" s="92">
        <f t="shared" si="407"/>
        <v>0</v>
      </c>
      <c r="CF86" s="92">
        <f t="shared" si="407"/>
        <v>0</v>
      </c>
      <c r="CG86" s="352">
        <f t="shared" si="407"/>
        <v>0</v>
      </c>
      <c r="CH86" s="695"/>
      <c r="CI86" s="118"/>
      <c r="CJ86" s="774"/>
      <c r="CK86" s="775"/>
      <c r="CL86" s="775"/>
      <c r="CM86" s="776"/>
      <c r="CN86" s="774">
        <v>0</v>
      </c>
      <c r="CO86" s="775">
        <f t="shared" si="395"/>
        <v>0</v>
      </c>
      <c r="CP86" s="775">
        <f t="shared" si="396"/>
        <v>0</v>
      </c>
      <c r="CQ86" s="775">
        <f t="shared" si="397"/>
        <v>0</v>
      </c>
      <c r="CR86" s="872">
        <f t="shared" si="398"/>
        <v>0</v>
      </c>
      <c r="CS86" s="776">
        <f t="shared" si="399"/>
        <v>0</v>
      </c>
      <c r="CT86" s="2">
        <f t="shared" si="400"/>
        <v>0</v>
      </c>
    </row>
    <row r="87" spans="1:612" ht="17.25" customHeight="1" x14ac:dyDescent="0.25">
      <c r="B87" s="580" t="str">
        <f t="shared" si="412"/>
        <v>C2</v>
      </c>
      <c r="C87" s="601" t="s">
        <v>485</v>
      </c>
      <c r="D87" s="638"/>
      <c r="E87" s="129"/>
      <c r="F87" s="129"/>
      <c r="G87" s="129"/>
      <c r="H87" s="129"/>
      <c r="I87" s="129"/>
      <c r="J87" s="129"/>
      <c r="K87" s="639"/>
      <c r="L87" s="614"/>
      <c r="M87" s="130">
        <v>97500</v>
      </c>
      <c r="N87" s="131" t="s">
        <v>168</v>
      </c>
      <c r="O87" s="132">
        <f>+Y87</f>
        <v>44650</v>
      </c>
      <c r="P87" s="133">
        <f>+AF87</f>
        <v>44778</v>
      </c>
      <c r="Q87" s="134" t="s">
        <v>778</v>
      </c>
      <c r="R87" s="134">
        <v>1</v>
      </c>
      <c r="S87" s="139"/>
      <c r="T87" s="134" t="s">
        <v>27</v>
      </c>
      <c r="U87" s="42" t="s">
        <v>169</v>
      </c>
      <c r="V87" s="131" t="s">
        <v>60</v>
      </c>
      <c r="W87" s="42">
        <v>90</v>
      </c>
      <c r="X87" s="43">
        <v>44645</v>
      </c>
      <c r="Y87" s="43">
        <f>+X87+5</f>
        <v>44650</v>
      </c>
      <c r="Z87" s="43">
        <f>+Y87+14</f>
        <v>44664</v>
      </c>
      <c r="AA87" s="43">
        <f>+Z87+7</f>
        <v>44671</v>
      </c>
      <c r="AB87" s="43">
        <f>+AA87+7</f>
        <v>44678</v>
      </c>
      <c r="AC87" s="43"/>
      <c r="AD87" s="43"/>
      <c r="AE87" s="43">
        <f>+AB87+10</f>
        <v>44688</v>
      </c>
      <c r="AF87" s="43">
        <f>+AE87+W87</f>
        <v>44778</v>
      </c>
      <c r="AG87" s="1048"/>
      <c r="AH87" s="436"/>
      <c r="AI87" s="137"/>
      <c r="AJ87" s="136"/>
      <c r="AK87" s="557"/>
      <c r="AL87" s="436"/>
      <c r="AM87" s="137"/>
      <c r="AN87" s="136"/>
      <c r="AO87" s="548"/>
      <c r="AP87" s="503"/>
      <c r="AQ87" s="137"/>
      <c r="AR87" s="136"/>
      <c r="AS87" s="557"/>
      <c r="AT87" s="436"/>
      <c r="AU87" s="137"/>
      <c r="AV87" s="136"/>
      <c r="AW87" s="548"/>
      <c r="AX87" s="503">
        <f>+BA87*0.08</f>
        <v>2600</v>
      </c>
      <c r="AY87" s="137">
        <f>+BA87-AX87</f>
        <v>29900</v>
      </c>
      <c r="AZ87" s="136"/>
      <c r="BA87" s="557">
        <f>M87/3</f>
        <v>32500</v>
      </c>
      <c r="BB87" s="351">
        <f>+BE87*0.08</f>
        <v>2600</v>
      </c>
      <c r="BC87" s="92">
        <f>+BE87-BB87</f>
        <v>29900</v>
      </c>
      <c r="BD87" s="92"/>
      <c r="BE87" s="352">
        <v>32500</v>
      </c>
      <c r="BF87" s="501">
        <f>+BI87*0.08</f>
        <v>2600</v>
      </c>
      <c r="BG87" s="92">
        <f>+BI87-BF87</f>
        <v>29900</v>
      </c>
      <c r="BH87" s="92"/>
      <c r="BI87" s="295">
        <v>32500</v>
      </c>
      <c r="BJ87" s="351"/>
      <c r="BK87" s="92"/>
      <c r="BL87" s="92"/>
      <c r="BM87" s="437"/>
      <c r="BN87" s="320"/>
      <c r="BO87" s="17"/>
      <c r="BP87" s="17"/>
      <c r="BQ87" s="293"/>
      <c r="BR87" s="434"/>
      <c r="BS87" s="17"/>
      <c r="BT87" s="17"/>
      <c r="BU87" s="437"/>
      <c r="BV87" s="320"/>
      <c r="BW87" s="17"/>
      <c r="BX87" s="17"/>
      <c r="BY87" s="293"/>
      <c r="BZ87" s="434"/>
      <c r="CA87" s="17"/>
      <c r="CB87" s="17"/>
      <c r="CC87" s="437"/>
      <c r="CD87" s="351">
        <f t="shared" si="407"/>
        <v>7800</v>
      </c>
      <c r="CE87" s="92">
        <f t="shared" si="407"/>
        <v>89700</v>
      </c>
      <c r="CF87" s="92">
        <f t="shared" si="407"/>
        <v>0</v>
      </c>
      <c r="CG87" s="352">
        <f t="shared" si="407"/>
        <v>97500</v>
      </c>
      <c r="CH87" s="695" t="s">
        <v>739</v>
      </c>
      <c r="CI87" s="118" t="s">
        <v>773</v>
      </c>
      <c r="CJ87" s="774"/>
      <c r="CK87" s="775"/>
      <c r="CL87" s="775"/>
      <c r="CM87" s="776"/>
      <c r="CN87" s="774">
        <v>0</v>
      </c>
      <c r="CO87" s="775">
        <f t="shared" si="395"/>
        <v>7800</v>
      </c>
      <c r="CP87" s="775">
        <f t="shared" si="396"/>
        <v>0</v>
      </c>
      <c r="CQ87" s="775">
        <f t="shared" si="397"/>
        <v>89700</v>
      </c>
      <c r="CR87" s="872">
        <f t="shared" si="398"/>
        <v>0</v>
      </c>
      <c r="CS87" s="776">
        <f t="shared" si="399"/>
        <v>97500</v>
      </c>
      <c r="CT87" s="2">
        <f t="shared" si="400"/>
        <v>0</v>
      </c>
    </row>
    <row r="88" spans="1:612" ht="17.25" customHeight="1" x14ac:dyDescent="0.25">
      <c r="B88" s="580" t="str">
        <f t="shared" si="412"/>
        <v>C2</v>
      </c>
      <c r="C88" s="601" t="s">
        <v>486</v>
      </c>
      <c r="D88" s="638"/>
      <c r="E88" s="129"/>
      <c r="F88" s="129"/>
      <c r="G88" s="129"/>
      <c r="H88" s="129"/>
      <c r="I88" s="129"/>
      <c r="J88" s="129"/>
      <c r="K88" s="639"/>
      <c r="L88" s="614"/>
      <c r="M88" s="130">
        <v>78000</v>
      </c>
      <c r="N88" s="131" t="s">
        <v>168</v>
      </c>
      <c r="O88" s="132">
        <f>+Y88</f>
        <v>44650</v>
      </c>
      <c r="P88" s="133">
        <f>+AF88</f>
        <v>44796</v>
      </c>
      <c r="Q88" s="134" t="s">
        <v>778</v>
      </c>
      <c r="R88" s="134">
        <v>1</v>
      </c>
      <c r="S88" s="139"/>
      <c r="T88" s="134" t="s">
        <v>27</v>
      </c>
      <c r="U88" s="42" t="s">
        <v>169</v>
      </c>
      <c r="V88" s="104" t="s">
        <v>60</v>
      </c>
      <c r="W88" s="42">
        <v>90</v>
      </c>
      <c r="X88" s="43">
        <v>44645</v>
      </c>
      <c r="Y88" s="43">
        <f>+X88+5</f>
        <v>44650</v>
      </c>
      <c r="Z88" s="46">
        <f>+Y88+14</f>
        <v>44664</v>
      </c>
      <c r="AA88" s="46">
        <f>+Z88+5+5</f>
        <v>44674</v>
      </c>
      <c r="AB88" s="46">
        <f>+AA88+14+7</f>
        <v>44695</v>
      </c>
      <c r="AC88" s="46"/>
      <c r="AD88" s="46">
        <f>+AB88+1</f>
        <v>44696</v>
      </c>
      <c r="AE88" s="46">
        <f>+AD88+10</f>
        <v>44706</v>
      </c>
      <c r="AF88" s="43">
        <f>+AE88+W88</f>
        <v>44796</v>
      </c>
      <c r="AG88" s="1048"/>
      <c r="AH88" s="436"/>
      <c r="AI88" s="137"/>
      <c r="AJ88" s="136"/>
      <c r="AK88" s="557"/>
      <c r="AL88" s="436"/>
      <c r="AM88" s="137"/>
      <c r="AN88" s="136"/>
      <c r="AO88" s="548"/>
      <c r="AP88" s="503"/>
      <c r="AQ88" s="137"/>
      <c r="AR88" s="136"/>
      <c r="AS88" s="557"/>
      <c r="AT88" s="436"/>
      <c r="AU88" s="137"/>
      <c r="AV88" s="136"/>
      <c r="AW88" s="548"/>
      <c r="AX88" s="503">
        <f>+BA88-AY88</f>
        <v>3966.1016949152545</v>
      </c>
      <c r="AY88" s="137">
        <f>+BA88/1.18</f>
        <v>22033.898305084746</v>
      </c>
      <c r="AZ88" s="136"/>
      <c r="BA88" s="557">
        <f>M88/3</f>
        <v>26000</v>
      </c>
      <c r="BB88" s="351">
        <f>+BE88-BC88</f>
        <v>3966.1016949152545</v>
      </c>
      <c r="BC88" s="92">
        <f>+BE88/1.18</f>
        <v>22033.898305084746</v>
      </c>
      <c r="BD88" s="92"/>
      <c r="BE88" s="352">
        <v>26000</v>
      </c>
      <c r="BF88" s="506">
        <f>+BI88-BG88</f>
        <v>3966.1016949152545</v>
      </c>
      <c r="BG88" s="95">
        <f>+BI88/1.18</f>
        <v>22033.898305084746</v>
      </c>
      <c r="BH88" s="92"/>
      <c r="BI88" s="295">
        <v>26000</v>
      </c>
      <c r="BJ88" s="351"/>
      <c r="BK88" s="92"/>
      <c r="BL88" s="92"/>
      <c r="BM88" s="437"/>
      <c r="BN88" s="320"/>
      <c r="BO88" s="17"/>
      <c r="BP88" s="17"/>
      <c r="BQ88" s="293"/>
      <c r="BR88" s="434"/>
      <c r="BS88" s="17"/>
      <c r="BT88" s="17"/>
      <c r="BU88" s="437"/>
      <c r="BV88" s="320"/>
      <c r="BW88" s="17"/>
      <c r="BX88" s="17"/>
      <c r="BY88" s="293"/>
      <c r="BZ88" s="434"/>
      <c r="CA88" s="17"/>
      <c r="CB88" s="17"/>
      <c r="CC88" s="437"/>
      <c r="CD88" s="351">
        <f t="shared" si="407"/>
        <v>11898.305084745763</v>
      </c>
      <c r="CE88" s="92">
        <f t="shared" si="407"/>
        <v>66101.694915254237</v>
      </c>
      <c r="CF88" s="92">
        <f t="shared" si="407"/>
        <v>0</v>
      </c>
      <c r="CG88" s="352">
        <f t="shared" si="407"/>
        <v>78000</v>
      </c>
      <c r="CH88" s="695" t="s">
        <v>739</v>
      </c>
      <c r="CI88" s="118" t="s">
        <v>773</v>
      </c>
      <c r="CJ88" s="774"/>
      <c r="CK88" s="775"/>
      <c r="CL88" s="775"/>
      <c r="CM88" s="776"/>
      <c r="CN88" s="774">
        <v>0</v>
      </c>
      <c r="CO88" s="775">
        <f t="shared" si="395"/>
        <v>11898.305084745763</v>
      </c>
      <c r="CP88" s="775">
        <f t="shared" si="396"/>
        <v>0</v>
      </c>
      <c r="CQ88" s="775">
        <f t="shared" si="397"/>
        <v>66101.694915254237</v>
      </c>
      <c r="CR88" s="872">
        <f t="shared" si="398"/>
        <v>0</v>
      </c>
      <c r="CS88" s="776">
        <f t="shared" si="399"/>
        <v>78000</v>
      </c>
      <c r="CT88" s="2">
        <f t="shared" si="400"/>
        <v>0</v>
      </c>
    </row>
    <row r="89" spans="1:612" ht="17.25" customHeight="1" x14ac:dyDescent="0.25">
      <c r="B89" s="580" t="str">
        <f t="shared" si="412"/>
        <v>C2</v>
      </c>
      <c r="C89" s="600" t="s">
        <v>487</v>
      </c>
      <c r="D89" s="636"/>
      <c r="E89" s="123"/>
      <c r="F89" s="123"/>
      <c r="G89" s="123"/>
      <c r="H89" s="123"/>
      <c r="I89" s="123"/>
      <c r="J89" s="123"/>
      <c r="K89" s="637"/>
      <c r="L89" s="613"/>
      <c r="M89" s="140"/>
      <c r="N89" s="77"/>
      <c r="O89" s="124"/>
      <c r="P89" s="125"/>
      <c r="Q89" s="76"/>
      <c r="R89" s="76"/>
      <c r="S89" s="141"/>
      <c r="T89" s="76"/>
      <c r="U89" s="77"/>
      <c r="V89" s="77"/>
      <c r="W89" s="77"/>
      <c r="X89" s="124"/>
      <c r="Y89" s="124"/>
      <c r="Z89" s="127"/>
      <c r="AA89" s="127"/>
      <c r="AB89" s="127"/>
      <c r="AC89" s="127"/>
      <c r="AD89" s="127"/>
      <c r="AE89" s="127"/>
      <c r="AF89" s="127"/>
      <c r="AG89" s="1048"/>
      <c r="AH89" s="439"/>
      <c r="AI89" s="96"/>
      <c r="AJ89" s="96"/>
      <c r="AK89" s="300"/>
      <c r="AL89" s="439"/>
      <c r="AM89" s="96"/>
      <c r="AN89" s="96"/>
      <c r="AO89" s="448"/>
      <c r="AP89" s="505"/>
      <c r="AQ89" s="96"/>
      <c r="AR89" s="96"/>
      <c r="AS89" s="300"/>
      <c r="AT89" s="439"/>
      <c r="AU89" s="96"/>
      <c r="AV89" s="96"/>
      <c r="AW89" s="448"/>
      <c r="AX89" s="502">
        <f>SUM(AX90:AX94)</f>
        <v>5440</v>
      </c>
      <c r="AY89" s="94">
        <f>SUM(AY90:AY94)</f>
        <v>62560</v>
      </c>
      <c r="AZ89" s="94">
        <f>SUM(AZ90:AZ94)</f>
        <v>0</v>
      </c>
      <c r="BA89" s="294">
        <f>AX89+AY89+AZ89</f>
        <v>68000</v>
      </c>
      <c r="BB89" s="473">
        <f>SUM(BB90:BB94)</f>
        <v>5440</v>
      </c>
      <c r="BC89" s="94">
        <f>SUM(BC90:BC94)</f>
        <v>62560</v>
      </c>
      <c r="BD89" s="94">
        <f>SUM(BD90:BD94)</f>
        <v>0</v>
      </c>
      <c r="BE89" s="440">
        <f>BB89+BC89+BD89</f>
        <v>68000</v>
      </c>
      <c r="BF89" s="502">
        <f>SUM(BF90:BF94)</f>
        <v>6560</v>
      </c>
      <c r="BG89" s="94">
        <f>SUM(BG90:BG94)</f>
        <v>75440</v>
      </c>
      <c r="BH89" s="94">
        <f>SUM(BH90:BH94)</f>
        <v>0</v>
      </c>
      <c r="BI89" s="294">
        <f>BF89+BG89+BH89</f>
        <v>82000</v>
      </c>
      <c r="BJ89" s="473">
        <f>SUM(BJ90:BJ94)</f>
        <v>15141.944982203378</v>
      </c>
      <c r="BK89" s="94">
        <f>SUM(BK90:BK94)</f>
        <v>84121.916567796623</v>
      </c>
      <c r="BL89" s="94">
        <f>SUM(BL90:BL94)</f>
        <v>0</v>
      </c>
      <c r="BM89" s="440">
        <f>BJ89+BK89+BL89</f>
        <v>99263.861550000001</v>
      </c>
      <c r="BN89" s="502">
        <f>SUM(BN90:BN94)</f>
        <v>0</v>
      </c>
      <c r="BO89" s="94">
        <f>SUM(BO90:BO94)</f>
        <v>0</v>
      </c>
      <c r="BP89" s="94">
        <f>SUM(BP90:BP94)</f>
        <v>0</v>
      </c>
      <c r="BQ89" s="294">
        <f>BN89+BO89+BP89</f>
        <v>0</v>
      </c>
      <c r="BR89" s="473">
        <f>SUM(BR90:BR94)</f>
        <v>22712.917473305075</v>
      </c>
      <c r="BS89" s="94">
        <f>SUM(BS90:BS94)</f>
        <v>126182.87485169491</v>
      </c>
      <c r="BT89" s="94">
        <f>SUM(BT90:BT94)</f>
        <v>0</v>
      </c>
      <c r="BU89" s="440">
        <f>BR89+BS89+BT89</f>
        <v>148895.79232499999</v>
      </c>
      <c r="BV89" s="502">
        <f>SUM(BV90:BV94)</f>
        <v>0</v>
      </c>
      <c r="BW89" s="94">
        <f>SUM(BW90:BW94)</f>
        <v>0</v>
      </c>
      <c r="BX89" s="94">
        <f>SUM(BX90:BX94)</f>
        <v>0</v>
      </c>
      <c r="BY89" s="294">
        <f>BV89+BW89+BX89</f>
        <v>0</v>
      </c>
      <c r="BZ89" s="473">
        <f>SUM(BZ90:BZ94)</f>
        <v>22712.917473305075</v>
      </c>
      <c r="CA89" s="94">
        <f>SUM(CA90:CA94)</f>
        <v>126182.87485169491</v>
      </c>
      <c r="CB89" s="94">
        <f>SUM(CB90:CB94)</f>
        <v>0</v>
      </c>
      <c r="CC89" s="440">
        <f>BZ89+CA89+CB89</f>
        <v>148895.79232499999</v>
      </c>
      <c r="CD89" s="349">
        <f>AH89+AL89+AP89+AT89+AX89+BB89+BF89+BJ89+BN89+BR89+BV89+BZ89</f>
        <v>78007.779928813528</v>
      </c>
      <c r="CE89" s="128">
        <f>AI89+AM89+AQ89+AU89+AY89+BC89+BG89+BK89+BO89+BS89+BW89+CA89</f>
        <v>537047.66627118643</v>
      </c>
      <c r="CF89" s="128">
        <f>AJ89+AN89+AR89+AV89+AZ89+BD89+BH89+BL89+BP89+BT89+BX89+CB89</f>
        <v>0</v>
      </c>
      <c r="CG89" s="350">
        <f>AK89+AO89+AS89+AW89+BA89+BE89+BI89+BM89+BQ89+BU89+BY89+CC89</f>
        <v>615055.44620000001</v>
      </c>
      <c r="CH89" s="695"/>
      <c r="CI89" s="118"/>
      <c r="CJ89" s="823" t="str">
        <f>IF(H89=0,IF(CD89&gt;0,"Error",H89-CD89),H89-CD89)</f>
        <v>Error</v>
      </c>
      <c r="CK89" s="824" t="str">
        <f t="shared" ref="CK89" si="425">IF(I89=0,IF(CE89&gt;0,"Error",I89-CE89),I89-CE89)</f>
        <v>Error</v>
      </c>
      <c r="CL89" s="825">
        <f t="shared" ref="CL89" si="426">IF(J89=0,IF(CF89&gt;0,"Error",J89-CF89),J89-CF89)</f>
        <v>0</v>
      </c>
      <c r="CM89" s="826" t="str">
        <f t="shared" ref="CM89" si="427">IF(K89=0,IF(CG89&gt;0,"Error",K89-CG89),K89-CG89)</f>
        <v>Error</v>
      </c>
      <c r="CN89" s="823">
        <v>0</v>
      </c>
      <c r="CO89" s="824">
        <f t="shared" si="395"/>
        <v>78007.779928813528</v>
      </c>
      <c r="CP89" s="825">
        <f t="shared" si="396"/>
        <v>0</v>
      </c>
      <c r="CQ89" s="824">
        <f t="shared" si="397"/>
        <v>537047.66627118643</v>
      </c>
      <c r="CR89" s="871">
        <f t="shared" si="398"/>
        <v>0</v>
      </c>
      <c r="CS89" s="826">
        <f t="shared" si="399"/>
        <v>615055.44620000001</v>
      </c>
      <c r="CT89" s="2">
        <f t="shared" si="400"/>
        <v>0</v>
      </c>
    </row>
    <row r="90" spans="1:612" ht="17.25" customHeight="1" x14ac:dyDescent="0.25">
      <c r="B90" s="580" t="str">
        <f t="shared" si="412"/>
        <v>C2</v>
      </c>
      <c r="C90" s="601" t="s">
        <v>488</v>
      </c>
      <c r="D90" s="638"/>
      <c r="E90" s="129"/>
      <c r="F90" s="129"/>
      <c r="G90" s="129"/>
      <c r="H90" s="129"/>
      <c r="I90" s="129"/>
      <c r="J90" s="129"/>
      <c r="K90" s="639"/>
      <c r="L90" s="614"/>
      <c r="M90" s="130">
        <v>496319.30774999998</v>
      </c>
      <c r="N90" s="131" t="s">
        <v>168</v>
      </c>
      <c r="O90" s="132">
        <f>+Y90</f>
        <v>44654</v>
      </c>
      <c r="P90" s="133">
        <f>+AF90</f>
        <v>44986</v>
      </c>
      <c r="Q90" s="134" t="s">
        <v>72</v>
      </c>
      <c r="R90" s="134">
        <v>1</v>
      </c>
      <c r="S90" s="139"/>
      <c r="T90" s="134" t="s">
        <v>27</v>
      </c>
      <c r="U90" s="42" t="s">
        <v>169</v>
      </c>
      <c r="V90" s="42" t="s">
        <v>75</v>
      </c>
      <c r="W90" s="42">
        <v>230</v>
      </c>
      <c r="X90" s="43">
        <v>44649</v>
      </c>
      <c r="Y90" s="43">
        <f>+X90+5</f>
        <v>44654</v>
      </c>
      <c r="Z90" s="43">
        <f>+Y90+14</f>
        <v>44668</v>
      </c>
      <c r="AA90" s="43">
        <f>+Z90+7+5+2</f>
        <v>44682</v>
      </c>
      <c r="AB90" s="43">
        <f>+AA90+30+7</f>
        <v>44719</v>
      </c>
      <c r="AC90" s="43">
        <f>+AB90+3+3+14</f>
        <v>44739</v>
      </c>
      <c r="AD90" s="43">
        <f>+AC90+3</f>
        <v>44742</v>
      </c>
      <c r="AE90" s="43">
        <f>+AD90+7+7</f>
        <v>44756</v>
      </c>
      <c r="AF90" s="43">
        <f>+AE90+W90</f>
        <v>44986</v>
      </c>
      <c r="AG90" s="409"/>
      <c r="AH90" s="438"/>
      <c r="AI90" s="136"/>
      <c r="AJ90" s="136"/>
      <c r="AK90" s="556"/>
      <c r="AL90" s="438"/>
      <c r="AM90" s="136"/>
      <c r="AN90" s="136"/>
      <c r="AO90" s="570"/>
      <c r="AP90" s="567"/>
      <c r="AQ90" s="136"/>
      <c r="AR90" s="136"/>
      <c r="AS90" s="556"/>
      <c r="AT90" s="438"/>
      <c r="AU90" s="136"/>
      <c r="AV90" s="136"/>
      <c r="AW90" s="570"/>
      <c r="AX90" s="567"/>
      <c r="AY90" s="136"/>
      <c r="AZ90" s="136"/>
      <c r="BA90" s="556"/>
      <c r="BB90" s="434"/>
      <c r="BC90" s="17"/>
      <c r="BD90" s="17"/>
      <c r="BE90" s="437"/>
      <c r="BF90" s="320"/>
      <c r="BG90" s="17"/>
      <c r="BH90" s="17"/>
      <c r="BI90" s="293"/>
      <c r="BJ90" s="436">
        <v>15141.944982203378</v>
      </c>
      <c r="BK90" s="137">
        <v>84121.916567796623</v>
      </c>
      <c r="BL90" s="137"/>
      <c r="BM90" s="548">
        <v>99263.861550000001</v>
      </c>
      <c r="BN90" s="501"/>
      <c r="BO90" s="92"/>
      <c r="BP90" s="92"/>
      <c r="BQ90" s="293"/>
      <c r="BR90" s="436">
        <v>22712.917473305075</v>
      </c>
      <c r="BS90" s="137">
        <v>126182.87485169491</v>
      </c>
      <c r="BT90" s="17"/>
      <c r="BU90" s="352">
        <v>148895.79232499999</v>
      </c>
      <c r="BV90" s="501"/>
      <c r="BW90" s="92"/>
      <c r="BX90" s="92"/>
      <c r="BY90" s="295"/>
      <c r="BZ90" s="351">
        <v>22712.917473305075</v>
      </c>
      <c r="CA90" s="92">
        <v>126182.87485169491</v>
      </c>
      <c r="CB90" s="92"/>
      <c r="CC90" s="352">
        <v>148895.79232499999</v>
      </c>
      <c r="CD90" s="351">
        <f t="shared" ref="CD90:CG105" si="428">AH90+AL90+AP90+AT90+AX90+BB90+BF90+BJ90+BN90+BR90+BV90+BZ90</f>
        <v>60567.779928813528</v>
      </c>
      <c r="CE90" s="92">
        <f t="shared" si="428"/>
        <v>336487.66627118643</v>
      </c>
      <c r="CF90" s="92">
        <f t="shared" si="428"/>
        <v>0</v>
      </c>
      <c r="CG90" s="352">
        <f t="shared" si="428"/>
        <v>397055.44620000001</v>
      </c>
      <c r="CH90" s="695" t="s">
        <v>739</v>
      </c>
      <c r="CI90" s="118" t="s">
        <v>773</v>
      </c>
      <c r="CJ90" s="774"/>
      <c r="CK90" s="775"/>
      <c r="CL90" s="775"/>
      <c r="CM90" s="776"/>
      <c r="CN90" s="774">
        <v>0</v>
      </c>
      <c r="CO90" s="775">
        <f t="shared" si="395"/>
        <v>60567.779928813528</v>
      </c>
      <c r="CP90" s="775">
        <f t="shared" si="396"/>
        <v>0</v>
      </c>
      <c r="CQ90" s="775">
        <f t="shared" si="397"/>
        <v>336487.66627118643</v>
      </c>
      <c r="CR90" s="872">
        <f t="shared" si="398"/>
        <v>0</v>
      </c>
      <c r="CS90" s="776">
        <f t="shared" si="399"/>
        <v>397055.44619999995</v>
      </c>
      <c r="CT90" s="2">
        <f t="shared" si="400"/>
        <v>0</v>
      </c>
    </row>
    <row r="91" spans="1:612" ht="25.5" x14ac:dyDescent="0.25">
      <c r="B91" s="580" t="str">
        <f t="shared" si="412"/>
        <v>C2</v>
      </c>
      <c r="C91" s="601" t="s">
        <v>489</v>
      </c>
      <c r="D91" s="638"/>
      <c r="E91" s="129"/>
      <c r="F91" s="129"/>
      <c r="G91" s="129"/>
      <c r="H91" s="129"/>
      <c r="I91" s="129"/>
      <c r="J91" s="129"/>
      <c r="K91" s="639"/>
      <c r="L91" s="614"/>
      <c r="M91" s="130">
        <v>140000</v>
      </c>
      <c r="N91" s="131" t="s">
        <v>168</v>
      </c>
      <c r="O91" s="132">
        <f>+Y91</f>
        <v>44654</v>
      </c>
      <c r="P91" s="133">
        <f>+AF91</f>
        <v>44752</v>
      </c>
      <c r="Q91" s="134" t="s">
        <v>72</v>
      </c>
      <c r="R91" s="134">
        <v>1</v>
      </c>
      <c r="S91" s="139"/>
      <c r="T91" s="134" t="s">
        <v>27</v>
      </c>
      <c r="U91" s="42" t="s">
        <v>169</v>
      </c>
      <c r="V91" s="131" t="s">
        <v>60</v>
      </c>
      <c r="W91" s="42">
        <v>60</v>
      </c>
      <c r="X91" s="43">
        <v>44649</v>
      </c>
      <c r="Y91" s="43">
        <f>+X91+5</f>
        <v>44654</v>
      </c>
      <c r="Z91" s="43">
        <f>+Y91+14</f>
        <v>44668</v>
      </c>
      <c r="AA91" s="43">
        <f>+Z91+7</f>
        <v>44675</v>
      </c>
      <c r="AB91" s="43">
        <f>+AA91+7</f>
        <v>44682</v>
      </c>
      <c r="AC91" s="43"/>
      <c r="AD91" s="43"/>
      <c r="AE91" s="43">
        <f>+AB91+10</f>
        <v>44692</v>
      </c>
      <c r="AF91" s="43">
        <f>+AE91+W91</f>
        <v>44752</v>
      </c>
      <c r="AG91" s="409"/>
      <c r="AH91" s="436"/>
      <c r="AI91" s="137"/>
      <c r="AJ91" s="136"/>
      <c r="AK91" s="557"/>
      <c r="AL91" s="436"/>
      <c r="AM91" s="137"/>
      <c r="AN91" s="136"/>
      <c r="AO91" s="548"/>
      <c r="AP91" s="503"/>
      <c r="AQ91" s="137"/>
      <c r="AR91" s="136"/>
      <c r="AS91" s="557"/>
      <c r="AT91" s="436"/>
      <c r="AU91" s="137"/>
      <c r="AV91" s="136"/>
      <c r="AW91" s="548"/>
      <c r="AX91" s="503">
        <f>+BA91*0.08</f>
        <v>3360</v>
      </c>
      <c r="AY91" s="137">
        <f>+BA91-AX91</f>
        <v>38640</v>
      </c>
      <c r="AZ91" s="136"/>
      <c r="BA91" s="557">
        <f>M91*0.3</f>
        <v>42000</v>
      </c>
      <c r="BB91" s="436">
        <f>+BE91*0.08</f>
        <v>3360</v>
      </c>
      <c r="BC91" s="137">
        <f>+BE91-BB91</f>
        <v>38640</v>
      </c>
      <c r="BD91" s="92"/>
      <c r="BE91" s="352">
        <f>M91*0.3</f>
        <v>42000</v>
      </c>
      <c r="BF91" s="503">
        <f>+BI91*0.08</f>
        <v>4480</v>
      </c>
      <c r="BG91" s="137">
        <f>+BI91-BF91</f>
        <v>51520</v>
      </c>
      <c r="BH91" s="92"/>
      <c r="BI91" s="295">
        <f>M91*0.4</f>
        <v>56000</v>
      </c>
      <c r="BJ91" s="436">
        <f>+BM91*0.08</f>
        <v>0</v>
      </c>
      <c r="BK91" s="137">
        <f>+BM91-BJ91</f>
        <v>0</v>
      </c>
      <c r="BL91" s="92"/>
      <c r="BM91" s="437"/>
      <c r="BN91" s="503">
        <f>+BQ91*0.08</f>
        <v>0</v>
      </c>
      <c r="BO91" s="137">
        <f>+BQ91-BN91</f>
        <v>0</v>
      </c>
      <c r="BP91" s="17"/>
      <c r="BQ91" s="293"/>
      <c r="BR91" s="436">
        <f>+BU91*0.08</f>
        <v>0</v>
      </c>
      <c r="BS91" s="137">
        <f>+BU91-BR91</f>
        <v>0</v>
      </c>
      <c r="BT91" s="17"/>
      <c r="BU91" s="437"/>
      <c r="BV91" s="503">
        <f>+BY91*0.08</f>
        <v>0</v>
      </c>
      <c r="BW91" s="137">
        <f>+BY91-BV91</f>
        <v>0</v>
      </c>
      <c r="BX91" s="17"/>
      <c r="BY91" s="293"/>
      <c r="BZ91" s="436">
        <f>+CC91*0.08</f>
        <v>0</v>
      </c>
      <c r="CA91" s="137">
        <f>+CC91-BZ91</f>
        <v>0</v>
      </c>
      <c r="CB91" s="17"/>
      <c r="CC91" s="437"/>
      <c r="CD91" s="351">
        <f t="shared" si="428"/>
        <v>11200</v>
      </c>
      <c r="CE91" s="92">
        <f t="shared" si="428"/>
        <v>128800</v>
      </c>
      <c r="CF91" s="92">
        <f t="shared" si="428"/>
        <v>0</v>
      </c>
      <c r="CG91" s="352">
        <f t="shared" si="428"/>
        <v>140000</v>
      </c>
      <c r="CH91" s="695" t="s">
        <v>739</v>
      </c>
      <c r="CI91" s="118" t="s">
        <v>773</v>
      </c>
      <c r="CJ91" s="774"/>
      <c r="CK91" s="775"/>
      <c r="CL91" s="775"/>
      <c r="CM91" s="776"/>
      <c r="CN91" s="774">
        <v>0</v>
      </c>
      <c r="CO91" s="775">
        <f t="shared" si="395"/>
        <v>11200</v>
      </c>
      <c r="CP91" s="775">
        <f t="shared" si="396"/>
        <v>0</v>
      </c>
      <c r="CQ91" s="775">
        <f t="shared" si="397"/>
        <v>128800</v>
      </c>
      <c r="CR91" s="872">
        <f t="shared" si="398"/>
        <v>0</v>
      </c>
      <c r="CS91" s="776">
        <f t="shared" si="399"/>
        <v>140000</v>
      </c>
      <c r="CT91" s="2">
        <f t="shared" si="400"/>
        <v>0</v>
      </c>
    </row>
    <row r="92" spans="1:612" ht="25.5" x14ac:dyDescent="0.25">
      <c r="B92" s="580" t="str">
        <f t="shared" si="412"/>
        <v>C2</v>
      </c>
      <c r="C92" s="601" t="s">
        <v>490</v>
      </c>
      <c r="D92" s="638"/>
      <c r="E92" s="129"/>
      <c r="F92" s="129"/>
      <c r="G92" s="129"/>
      <c r="H92" s="129"/>
      <c r="I92" s="129"/>
      <c r="J92" s="129"/>
      <c r="K92" s="639"/>
      <c r="L92" s="614"/>
      <c r="M92" s="138">
        <v>0</v>
      </c>
      <c r="N92" s="131" t="s">
        <v>168</v>
      </c>
      <c r="O92" s="132">
        <f>+Y92</f>
        <v>0</v>
      </c>
      <c r="P92" s="133">
        <f>+AF92</f>
        <v>0</v>
      </c>
      <c r="Q92" s="134"/>
      <c r="R92" s="134"/>
      <c r="S92" s="139"/>
      <c r="T92" s="134"/>
      <c r="U92" s="42"/>
      <c r="V92" s="131"/>
      <c r="W92" s="42"/>
      <c r="X92" s="43"/>
      <c r="Y92" s="43"/>
      <c r="Z92" s="43"/>
      <c r="AA92" s="43"/>
      <c r="AB92" s="43"/>
      <c r="AC92" s="43"/>
      <c r="AD92" s="43"/>
      <c r="AE92" s="43"/>
      <c r="AF92" s="43"/>
      <c r="AG92" s="409"/>
      <c r="AH92" s="438"/>
      <c r="AI92" s="136"/>
      <c r="AJ92" s="136"/>
      <c r="AK92" s="556"/>
      <c r="AL92" s="438"/>
      <c r="AM92" s="136"/>
      <c r="AN92" s="136"/>
      <c r="AO92" s="570"/>
      <c r="AP92" s="567"/>
      <c r="AQ92" s="136"/>
      <c r="AR92" s="136"/>
      <c r="AS92" s="556"/>
      <c r="AT92" s="438"/>
      <c r="AU92" s="136"/>
      <c r="AV92" s="136"/>
      <c r="AW92" s="570"/>
      <c r="AX92" s="567"/>
      <c r="AY92" s="136"/>
      <c r="AZ92" s="136"/>
      <c r="BA92" s="556"/>
      <c r="BB92" s="434"/>
      <c r="BC92" s="17"/>
      <c r="BD92" s="17"/>
      <c r="BE92" s="437"/>
      <c r="BF92" s="320"/>
      <c r="BG92" s="17"/>
      <c r="BH92" s="17"/>
      <c r="BI92" s="293"/>
      <c r="BJ92" s="434"/>
      <c r="BK92" s="17"/>
      <c r="BL92" s="17"/>
      <c r="BM92" s="437"/>
      <c r="BN92" s="320"/>
      <c r="BO92" s="17"/>
      <c r="BP92" s="17"/>
      <c r="BQ92" s="293"/>
      <c r="BR92" s="434"/>
      <c r="BS92" s="17"/>
      <c r="BT92" s="17"/>
      <c r="BU92" s="437"/>
      <c r="BV92" s="320"/>
      <c r="BW92" s="17"/>
      <c r="BX92" s="17"/>
      <c r="BY92" s="293"/>
      <c r="BZ92" s="434"/>
      <c r="CA92" s="17"/>
      <c r="CB92" s="17"/>
      <c r="CC92" s="437"/>
      <c r="CD92" s="351">
        <f t="shared" si="428"/>
        <v>0</v>
      </c>
      <c r="CE92" s="92">
        <f t="shared" si="428"/>
        <v>0</v>
      </c>
      <c r="CF92" s="92">
        <f t="shared" si="428"/>
        <v>0</v>
      </c>
      <c r="CG92" s="352">
        <f t="shared" si="428"/>
        <v>0</v>
      </c>
      <c r="CH92" s="695"/>
      <c r="CI92" s="118"/>
      <c r="CJ92" s="774"/>
      <c r="CK92" s="775"/>
      <c r="CL92" s="775"/>
      <c r="CM92" s="776"/>
      <c r="CN92" s="774">
        <v>0</v>
      </c>
      <c r="CO92" s="775">
        <f t="shared" si="395"/>
        <v>0</v>
      </c>
      <c r="CP92" s="775">
        <f t="shared" si="396"/>
        <v>0</v>
      </c>
      <c r="CQ92" s="775">
        <f t="shared" si="397"/>
        <v>0</v>
      </c>
      <c r="CR92" s="872">
        <f t="shared" si="398"/>
        <v>0</v>
      </c>
      <c r="CS92" s="776">
        <f t="shared" si="399"/>
        <v>0</v>
      </c>
      <c r="CT92" s="2">
        <f t="shared" si="400"/>
        <v>0</v>
      </c>
    </row>
    <row r="93" spans="1:612" ht="29.25" customHeight="1" x14ac:dyDescent="0.25">
      <c r="B93" s="580" t="str">
        <f t="shared" si="412"/>
        <v>C2</v>
      </c>
      <c r="C93" s="601" t="s">
        <v>491</v>
      </c>
      <c r="D93" s="638"/>
      <c r="E93" s="129"/>
      <c r="F93" s="129"/>
      <c r="G93" s="129"/>
      <c r="H93" s="129"/>
      <c r="I93" s="129"/>
      <c r="J93" s="129"/>
      <c r="K93" s="639"/>
      <c r="L93" s="614"/>
      <c r="M93" s="130">
        <v>39000</v>
      </c>
      <c r="N93" s="131" t="s">
        <v>168</v>
      </c>
      <c r="O93" s="132">
        <f>+Y93</f>
        <v>44650</v>
      </c>
      <c r="P93" s="133">
        <f>+AF93</f>
        <v>44778</v>
      </c>
      <c r="Q93" s="134" t="s">
        <v>72</v>
      </c>
      <c r="R93" s="134">
        <v>1</v>
      </c>
      <c r="S93" s="139"/>
      <c r="T93" s="134" t="s">
        <v>27</v>
      </c>
      <c r="U93" s="42" t="s">
        <v>169</v>
      </c>
      <c r="V93" s="131" t="s">
        <v>60</v>
      </c>
      <c r="W93" s="42">
        <v>90</v>
      </c>
      <c r="X93" s="43">
        <v>44645</v>
      </c>
      <c r="Y93" s="43">
        <f>+X93+5</f>
        <v>44650</v>
      </c>
      <c r="Z93" s="43">
        <f>+Y93+14</f>
        <v>44664</v>
      </c>
      <c r="AA93" s="43">
        <f>+Z93+7</f>
        <v>44671</v>
      </c>
      <c r="AB93" s="43">
        <f>+AA93+7</f>
        <v>44678</v>
      </c>
      <c r="AC93" s="43"/>
      <c r="AD93" s="43"/>
      <c r="AE93" s="43">
        <f>+AB93+10</f>
        <v>44688</v>
      </c>
      <c r="AF93" s="43">
        <f>+AE93+W93</f>
        <v>44778</v>
      </c>
      <c r="AG93" s="409"/>
      <c r="AH93" s="436"/>
      <c r="AI93" s="137"/>
      <c r="AJ93" s="136"/>
      <c r="AK93" s="557"/>
      <c r="AL93" s="436"/>
      <c r="AM93" s="137"/>
      <c r="AN93" s="136"/>
      <c r="AO93" s="548"/>
      <c r="AP93" s="503"/>
      <c r="AQ93" s="137"/>
      <c r="AR93" s="136"/>
      <c r="AS93" s="557"/>
      <c r="AT93" s="436"/>
      <c r="AU93" s="137"/>
      <c r="AV93" s="136"/>
      <c r="AW93" s="548"/>
      <c r="AX93" s="503">
        <f>+BA93*0.08</f>
        <v>1040</v>
      </c>
      <c r="AY93" s="137">
        <f>+BA93-AX93</f>
        <v>11960</v>
      </c>
      <c r="AZ93" s="136"/>
      <c r="BA93" s="557">
        <v>13000</v>
      </c>
      <c r="BB93" s="436">
        <f>+BE93*0.08</f>
        <v>1040</v>
      </c>
      <c r="BC93" s="137">
        <f>+BE93-BB93</f>
        <v>11960</v>
      </c>
      <c r="BD93" s="92"/>
      <c r="BE93" s="352">
        <v>13000</v>
      </c>
      <c r="BF93" s="503">
        <f>+BI93*0.08</f>
        <v>1040</v>
      </c>
      <c r="BG93" s="137">
        <f>+BI93-BF93</f>
        <v>11960</v>
      </c>
      <c r="BH93" s="92"/>
      <c r="BI93" s="295">
        <v>13000</v>
      </c>
      <c r="BJ93" s="436">
        <f>+BM93*0.08</f>
        <v>0</v>
      </c>
      <c r="BK93" s="137">
        <f>+BM93-BJ93</f>
        <v>0</v>
      </c>
      <c r="BL93" s="92"/>
      <c r="BM93" s="437"/>
      <c r="BN93" s="503">
        <f>+BQ93*0.08</f>
        <v>0</v>
      </c>
      <c r="BO93" s="137">
        <f>+BQ93-BN93</f>
        <v>0</v>
      </c>
      <c r="BP93" s="17"/>
      <c r="BQ93" s="293"/>
      <c r="BR93" s="436">
        <f>+BU93*0.08</f>
        <v>0</v>
      </c>
      <c r="BS93" s="137">
        <f>+BU93-BR93</f>
        <v>0</v>
      </c>
      <c r="BT93" s="17"/>
      <c r="BU93" s="437"/>
      <c r="BV93" s="503">
        <f>+BY93*0.08</f>
        <v>0</v>
      </c>
      <c r="BW93" s="137">
        <f>+BY93-BV93</f>
        <v>0</v>
      </c>
      <c r="BX93" s="17"/>
      <c r="BY93" s="293"/>
      <c r="BZ93" s="436">
        <f>+CC93*0.08</f>
        <v>0</v>
      </c>
      <c r="CA93" s="137">
        <f>+CC93-BZ93</f>
        <v>0</v>
      </c>
      <c r="CB93" s="17"/>
      <c r="CC93" s="437"/>
      <c r="CD93" s="351">
        <f t="shared" si="428"/>
        <v>3120</v>
      </c>
      <c r="CE93" s="92">
        <f t="shared" si="428"/>
        <v>35880</v>
      </c>
      <c r="CF93" s="92">
        <f t="shared" si="428"/>
        <v>0</v>
      </c>
      <c r="CG93" s="352">
        <f t="shared" si="428"/>
        <v>39000</v>
      </c>
      <c r="CH93" s="695" t="s">
        <v>739</v>
      </c>
      <c r="CI93" s="118" t="s">
        <v>773</v>
      </c>
      <c r="CJ93" s="774"/>
      <c r="CK93" s="775"/>
      <c r="CL93" s="775"/>
      <c r="CM93" s="776"/>
      <c r="CN93" s="774">
        <v>0</v>
      </c>
      <c r="CO93" s="775">
        <f t="shared" si="395"/>
        <v>3120</v>
      </c>
      <c r="CP93" s="775">
        <f t="shared" si="396"/>
        <v>0</v>
      </c>
      <c r="CQ93" s="775">
        <f t="shared" si="397"/>
        <v>35880</v>
      </c>
      <c r="CR93" s="872">
        <f t="shared" si="398"/>
        <v>0</v>
      </c>
      <c r="CS93" s="776">
        <f t="shared" si="399"/>
        <v>39000</v>
      </c>
      <c r="CT93" s="2">
        <f t="shared" si="400"/>
        <v>0</v>
      </c>
    </row>
    <row r="94" spans="1:612" ht="25.5" x14ac:dyDescent="0.25">
      <c r="B94" s="580" t="str">
        <f t="shared" si="412"/>
        <v>C2</v>
      </c>
      <c r="C94" s="601" t="s">
        <v>492</v>
      </c>
      <c r="D94" s="638"/>
      <c r="E94" s="129"/>
      <c r="F94" s="129"/>
      <c r="G94" s="129"/>
      <c r="H94" s="129"/>
      <c r="I94" s="129"/>
      <c r="J94" s="129"/>
      <c r="K94" s="639"/>
      <c r="L94" s="614"/>
      <c r="M94" s="130">
        <v>39000</v>
      </c>
      <c r="N94" s="131" t="s">
        <v>168</v>
      </c>
      <c r="O94" s="132">
        <f>+Y94</f>
        <v>44650</v>
      </c>
      <c r="P94" s="133">
        <f>+AF94</f>
        <v>44778</v>
      </c>
      <c r="Q94" s="134" t="s">
        <v>72</v>
      </c>
      <c r="R94" s="134">
        <v>1</v>
      </c>
      <c r="S94" s="139"/>
      <c r="T94" s="134" t="s">
        <v>27</v>
      </c>
      <c r="U94" s="42" t="s">
        <v>169</v>
      </c>
      <c r="V94" s="131" t="s">
        <v>60</v>
      </c>
      <c r="W94" s="42">
        <v>90</v>
      </c>
      <c r="X94" s="43">
        <v>44645</v>
      </c>
      <c r="Y94" s="43">
        <f>+X94+5</f>
        <v>44650</v>
      </c>
      <c r="Z94" s="43">
        <f>+Y94+14</f>
        <v>44664</v>
      </c>
      <c r="AA94" s="43">
        <f>+Z94+7</f>
        <v>44671</v>
      </c>
      <c r="AB94" s="43">
        <f>+AA94+7</f>
        <v>44678</v>
      </c>
      <c r="AC94" s="43"/>
      <c r="AD94" s="43"/>
      <c r="AE94" s="43">
        <f>+AB94+10</f>
        <v>44688</v>
      </c>
      <c r="AF94" s="43">
        <f>+AE94+W94</f>
        <v>44778</v>
      </c>
      <c r="AG94" s="409"/>
      <c r="AH94" s="436"/>
      <c r="AI94" s="137"/>
      <c r="AJ94" s="136"/>
      <c r="AK94" s="557"/>
      <c r="AL94" s="436"/>
      <c r="AM94" s="137"/>
      <c r="AN94" s="136"/>
      <c r="AO94" s="548"/>
      <c r="AP94" s="503"/>
      <c r="AQ94" s="137"/>
      <c r="AR94" s="136"/>
      <c r="AS94" s="557"/>
      <c r="AT94" s="436"/>
      <c r="AU94" s="137"/>
      <c r="AV94" s="136"/>
      <c r="AW94" s="548"/>
      <c r="AX94" s="503">
        <f>+BA94*0.08</f>
        <v>1040</v>
      </c>
      <c r="AY94" s="137">
        <f>+BA94-AX94</f>
        <v>11960</v>
      </c>
      <c r="AZ94" s="136"/>
      <c r="BA94" s="557">
        <v>13000</v>
      </c>
      <c r="BB94" s="436">
        <f>+BE94*0.08</f>
        <v>1040</v>
      </c>
      <c r="BC94" s="137">
        <f>+BE94-BB94</f>
        <v>11960</v>
      </c>
      <c r="BD94" s="92"/>
      <c r="BE94" s="352">
        <v>13000</v>
      </c>
      <c r="BF94" s="503">
        <f>+BI94*0.08</f>
        <v>1040</v>
      </c>
      <c r="BG94" s="137">
        <f>+BI94-BF94</f>
        <v>11960</v>
      </c>
      <c r="BH94" s="92"/>
      <c r="BI94" s="295">
        <v>13000</v>
      </c>
      <c r="BJ94" s="436">
        <f>+BM94*0.08</f>
        <v>0</v>
      </c>
      <c r="BK94" s="137">
        <f>+BM94-BJ94</f>
        <v>0</v>
      </c>
      <c r="BL94" s="92"/>
      <c r="BM94" s="437"/>
      <c r="BN94" s="503">
        <f>+BQ94*0.08</f>
        <v>0</v>
      </c>
      <c r="BO94" s="137">
        <f>+BQ94-BN94</f>
        <v>0</v>
      </c>
      <c r="BP94" s="17"/>
      <c r="BQ94" s="293"/>
      <c r="BR94" s="436">
        <f>+BU94*0.08</f>
        <v>0</v>
      </c>
      <c r="BS94" s="137">
        <f>+BU94-BR94</f>
        <v>0</v>
      </c>
      <c r="BT94" s="17"/>
      <c r="BU94" s="437"/>
      <c r="BV94" s="503">
        <f>+BY94*0.08</f>
        <v>0</v>
      </c>
      <c r="BW94" s="137">
        <f>+BY94-BV94</f>
        <v>0</v>
      </c>
      <c r="BX94" s="17"/>
      <c r="BY94" s="293"/>
      <c r="BZ94" s="436">
        <f>+CC94*0.08</f>
        <v>0</v>
      </c>
      <c r="CA94" s="137">
        <f>+CC94-BZ94</f>
        <v>0</v>
      </c>
      <c r="CB94" s="17"/>
      <c r="CC94" s="437"/>
      <c r="CD94" s="351">
        <f t="shared" si="428"/>
        <v>3120</v>
      </c>
      <c r="CE94" s="92">
        <f t="shared" si="428"/>
        <v>35880</v>
      </c>
      <c r="CF94" s="92">
        <f t="shared" si="428"/>
        <v>0</v>
      </c>
      <c r="CG94" s="352">
        <f t="shared" si="428"/>
        <v>39000</v>
      </c>
      <c r="CH94" s="695" t="s">
        <v>739</v>
      </c>
      <c r="CI94" s="118" t="s">
        <v>773</v>
      </c>
      <c r="CJ94" s="774"/>
      <c r="CK94" s="775"/>
      <c r="CL94" s="775"/>
      <c r="CM94" s="776"/>
      <c r="CN94" s="774">
        <v>0</v>
      </c>
      <c r="CO94" s="775">
        <f t="shared" si="395"/>
        <v>3120</v>
      </c>
      <c r="CP94" s="775">
        <f t="shared" si="396"/>
        <v>0</v>
      </c>
      <c r="CQ94" s="775">
        <f t="shared" si="397"/>
        <v>35880</v>
      </c>
      <c r="CR94" s="872">
        <f t="shared" si="398"/>
        <v>0</v>
      </c>
      <c r="CS94" s="776">
        <f t="shared" si="399"/>
        <v>39000</v>
      </c>
      <c r="CT94" s="2">
        <f t="shared" si="400"/>
        <v>0</v>
      </c>
    </row>
    <row r="95" spans="1:612" ht="33" customHeight="1" x14ac:dyDescent="0.25">
      <c r="B95" s="580" t="str">
        <f t="shared" si="412"/>
        <v>C2</v>
      </c>
      <c r="C95" s="600" t="s">
        <v>494</v>
      </c>
      <c r="D95" s="636"/>
      <c r="E95" s="123"/>
      <c r="F95" s="123"/>
      <c r="G95" s="123"/>
      <c r="H95" s="123"/>
      <c r="I95" s="123"/>
      <c r="J95" s="123"/>
      <c r="K95" s="637"/>
      <c r="L95" s="613"/>
      <c r="M95" s="140"/>
      <c r="N95" s="77" t="s">
        <v>168</v>
      </c>
      <c r="O95" s="124"/>
      <c r="P95" s="125"/>
      <c r="Q95" s="76"/>
      <c r="R95" s="76"/>
      <c r="S95" s="141"/>
      <c r="T95" s="76"/>
      <c r="U95" s="77"/>
      <c r="V95" s="77"/>
      <c r="W95" s="77"/>
      <c r="X95" s="77"/>
      <c r="Y95" s="127"/>
      <c r="Z95" s="127"/>
      <c r="AA95" s="127"/>
      <c r="AB95" s="127"/>
      <c r="AC95" s="127"/>
      <c r="AD95" s="127"/>
      <c r="AE95" s="127"/>
      <c r="AF95" s="127"/>
      <c r="AG95" s="410"/>
      <c r="AH95" s="439"/>
      <c r="AI95" s="96"/>
      <c r="AJ95" s="96"/>
      <c r="AK95" s="300"/>
      <c r="AL95" s="439"/>
      <c r="AM95" s="96"/>
      <c r="AN95" s="96"/>
      <c r="AO95" s="448"/>
      <c r="AP95" s="505"/>
      <c r="AQ95" s="96"/>
      <c r="AR95" s="96"/>
      <c r="AS95" s="300"/>
      <c r="AT95" s="439"/>
      <c r="AU95" s="96"/>
      <c r="AV95" s="96"/>
      <c r="AW95" s="448"/>
      <c r="AX95" s="505">
        <f>AX96</f>
        <v>0</v>
      </c>
      <c r="AY95" s="96">
        <f>AY96</f>
        <v>0</v>
      </c>
      <c r="AZ95" s="96">
        <f>AZ96</f>
        <v>0</v>
      </c>
      <c r="BA95" s="300">
        <f>AX95+AY95+AZ95</f>
        <v>0</v>
      </c>
      <c r="BB95" s="439">
        <f>BB96</f>
        <v>0</v>
      </c>
      <c r="BC95" s="96">
        <f>BC96</f>
        <v>0</v>
      </c>
      <c r="BD95" s="96">
        <f>BD96</f>
        <v>0</v>
      </c>
      <c r="BE95" s="448">
        <f>BB95+BC95+BD95</f>
        <v>0</v>
      </c>
      <c r="BF95" s="505">
        <f>BF96</f>
        <v>0</v>
      </c>
      <c r="BG95" s="96">
        <f>BG96</f>
        <v>0</v>
      </c>
      <c r="BH95" s="96">
        <f>BH96</f>
        <v>0</v>
      </c>
      <c r="BI95" s="300">
        <f>BF95+BG95+BH95</f>
        <v>0</v>
      </c>
      <c r="BJ95" s="439">
        <f>BJ96</f>
        <v>0</v>
      </c>
      <c r="BK95" s="96">
        <f>BK96</f>
        <v>0</v>
      </c>
      <c r="BL95" s="96">
        <f>BL96</f>
        <v>0</v>
      </c>
      <c r="BM95" s="448">
        <f>BJ95+BK95+BL95</f>
        <v>0</v>
      </c>
      <c r="BN95" s="505">
        <f>BN96</f>
        <v>0</v>
      </c>
      <c r="BO95" s="94">
        <f>BO96</f>
        <v>0</v>
      </c>
      <c r="BP95" s="94">
        <f>BP96</f>
        <v>0</v>
      </c>
      <c r="BQ95" s="294">
        <f>BN95+BO95+BP95</f>
        <v>0</v>
      </c>
      <c r="BR95" s="473">
        <f>BR96</f>
        <v>57267.82189830509</v>
      </c>
      <c r="BS95" s="94">
        <f>BS96</f>
        <v>318154.56610169489</v>
      </c>
      <c r="BT95" s="94">
        <f>BT96</f>
        <v>0</v>
      </c>
      <c r="BU95" s="440">
        <f>BR95+BS95+BT95</f>
        <v>375422.38799999998</v>
      </c>
      <c r="BV95" s="502">
        <f>BV96</f>
        <v>57267.82189830509</v>
      </c>
      <c r="BW95" s="94">
        <f>BW96</f>
        <v>318154.56610169489</v>
      </c>
      <c r="BX95" s="94">
        <f>BX96</f>
        <v>0</v>
      </c>
      <c r="BY95" s="294">
        <f>BV95+BW95+BX95</f>
        <v>375422.38799999998</v>
      </c>
      <c r="BZ95" s="473">
        <f>BZ96</f>
        <v>76357.095864406787</v>
      </c>
      <c r="CA95" s="94">
        <f>CA96</f>
        <v>424206.08813559322</v>
      </c>
      <c r="CB95" s="94">
        <f>CB96</f>
        <v>0</v>
      </c>
      <c r="CC95" s="440">
        <f>BZ95+CA95+CB95</f>
        <v>500563.18400000001</v>
      </c>
      <c r="CD95" s="349">
        <f t="shared" si="428"/>
        <v>190892.73966101697</v>
      </c>
      <c r="CE95" s="128">
        <f t="shared" si="428"/>
        <v>1060515.220338983</v>
      </c>
      <c r="CF95" s="128">
        <f t="shared" si="428"/>
        <v>0</v>
      </c>
      <c r="CG95" s="350">
        <f t="shared" si="428"/>
        <v>1251407.96</v>
      </c>
      <c r="CH95" s="695"/>
      <c r="CI95" s="118"/>
      <c r="CJ95" s="823" t="str">
        <f>IF(H95=0,IF(CD95&gt;0,"Error",H95-CD95),H95-CD95)</f>
        <v>Error</v>
      </c>
      <c r="CK95" s="824" t="str">
        <f t="shared" ref="CK95" si="429">IF(I95=0,IF(CE95&gt;0,"Error",I95-CE95),I95-CE95)</f>
        <v>Error</v>
      </c>
      <c r="CL95" s="825">
        <f t="shared" ref="CL95" si="430">IF(J95=0,IF(CF95&gt;0,"Error",J95-CF95),J95-CF95)</f>
        <v>0</v>
      </c>
      <c r="CM95" s="826" t="str">
        <f t="shared" ref="CM95" si="431">IF(K95=0,IF(CG95&gt;0,"Error",K95-CG95),K95-CG95)</f>
        <v>Error</v>
      </c>
      <c r="CN95" s="823">
        <v>0</v>
      </c>
      <c r="CO95" s="824">
        <f t="shared" si="395"/>
        <v>190892.73966101697</v>
      </c>
      <c r="CP95" s="825">
        <f t="shared" si="396"/>
        <v>0</v>
      </c>
      <c r="CQ95" s="824">
        <f t="shared" si="397"/>
        <v>1060515.220338983</v>
      </c>
      <c r="CR95" s="871">
        <f t="shared" si="398"/>
        <v>0</v>
      </c>
      <c r="CS95" s="826">
        <f t="shared" si="399"/>
        <v>1251407.96</v>
      </c>
      <c r="CT95" s="2">
        <f t="shared" si="400"/>
        <v>0</v>
      </c>
    </row>
    <row r="96" spans="1:612" ht="25.5" x14ac:dyDescent="0.25">
      <c r="B96" s="580" t="s">
        <v>164</v>
      </c>
      <c r="C96" s="601" t="s">
        <v>493</v>
      </c>
      <c r="D96" s="638"/>
      <c r="E96" s="129"/>
      <c r="F96" s="129"/>
      <c r="G96" s="129"/>
      <c r="H96" s="129"/>
      <c r="I96" s="129"/>
      <c r="J96" s="129"/>
      <c r="K96" s="639"/>
      <c r="L96" s="614"/>
      <c r="M96" s="130">
        <v>1251407.96</v>
      </c>
      <c r="N96" s="131" t="s">
        <v>168</v>
      </c>
      <c r="O96" s="132"/>
      <c r="P96" s="133"/>
      <c r="Q96" s="134" t="s">
        <v>326</v>
      </c>
      <c r="R96" s="134">
        <v>1</v>
      </c>
      <c r="S96" s="139"/>
      <c r="T96" s="134" t="s">
        <v>27</v>
      </c>
      <c r="U96" s="42"/>
      <c r="V96" s="42"/>
      <c r="W96" s="42"/>
      <c r="X96" s="43">
        <v>44788</v>
      </c>
      <c r="Y96" s="46"/>
      <c r="Z96" s="46"/>
      <c r="AA96" s="46"/>
      <c r="AB96" s="46"/>
      <c r="AC96" s="46"/>
      <c r="AD96" s="46"/>
      <c r="AE96" s="46"/>
      <c r="AF96" s="46"/>
      <c r="AG96" s="409"/>
      <c r="AH96" s="438"/>
      <c r="AI96" s="136"/>
      <c r="AJ96" s="136"/>
      <c r="AK96" s="556"/>
      <c r="AL96" s="438"/>
      <c r="AM96" s="136"/>
      <c r="AN96" s="136"/>
      <c r="AO96" s="570"/>
      <c r="AP96" s="567"/>
      <c r="AQ96" s="136"/>
      <c r="AR96" s="136"/>
      <c r="AS96" s="556"/>
      <c r="AT96" s="438"/>
      <c r="AU96" s="136"/>
      <c r="AV96" s="136"/>
      <c r="AW96" s="570"/>
      <c r="AX96" s="567"/>
      <c r="AY96" s="136"/>
      <c r="AZ96" s="136"/>
      <c r="BA96" s="556"/>
      <c r="BB96" s="434"/>
      <c r="BC96" s="17"/>
      <c r="BD96" s="17"/>
      <c r="BE96" s="437"/>
      <c r="BF96" s="320"/>
      <c r="BG96" s="17"/>
      <c r="BH96" s="17"/>
      <c r="BI96" s="293"/>
      <c r="BJ96" s="434"/>
      <c r="BK96" s="17"/>
      <c r="BL96" s="17"/>
      <c r="BM96" s="437"/>
      <c r="BN96" s="320"/>
      <c r="BO96" s="17"/>
      <c r="BP96" s="17"/>
      <c r="BQ96" s="293"/>
      <c r="BR96" s="443">
        <f>+BU96-BS96</f>
        <v>57267.82189830509</v>
      </c>
      <c r="BS96" s="95">
        <f>+BU96/1.18</f>
        <v>318154.56610169489</v>
      </c>
      <c r="BT96" s="17"/>
      <c r="BU96" s="352">
        <f>M96*0.3</f>
        <v>375422.38799999998</v>
      </c>
      <c r="BV96" s="501">
        <f>+BY96-BW96</f>
        <v>57267.82189830509</v>
      </c>
      <c r="BW96" s="92">
        <f>+BY96/1.18</f>
        <v>318154.56610169489</v>
      </c>
      <c r="BX96" s="92"/>
      <c r="BY96" s="295">
        <f>M96*0.3</f>
        <v>375422.38799999998</v>
      </c>
      <c r="BZ96" s="351">
        <f>+CC96-CA96</f>
        <v>76357.095864406787</v>
      </c>
      <c r="CA96" s="92">
        <f>+CC96/1.18</f>
        <v>424206.08813559322</v>
      </c>
      <c r="CB96" s="92"/>
      <c r="CC96" s="352">
        <f>M96*0.4</f>
        <v>500563.18400000001</v>
      </c>
      <c r="CD96" s="351">
        <f t="shared" si="428"/>
        <v>190892.73966101697</v>
      </c>
      <c r="CE96" s="92">
        <f t="shared" si="428"/>
        <v>1060515.220338983</v>
      </c>
      <c r="CF96" s="92">
        <f t="shared" si="428"/>
        <v>0</v>
      </c>
      <c r="CG96" s="352">
        <f t="shared" si="428"/>
        <v>1251407.96</v>
      </c>
      <c r="CH96" s="695" t="s">
        <v>739</v>
      </c>
      <c r="CI96" s="118" t="s">
        <v>766</v>
      </c>
      <c r="CJ96" s="774"/>
      <c r="CK96" s="775"/>
      <c r="CL96" s="775"/>
      <c r="CM96" s="776"/>
      <c r="CN96" s="774">
        <v>0</v>
      </c>
      <c r="CO96" s="775">
        <f t="shared" si="395"/>
        <v>190892.73966101697</v>
      </c>
      <c r="CP96" s="775">
        <f t="shared" si="396"/>
        <v>0</v>
      </c>
      <c r="CQ96" s="775">
        <f t="shared" si="397"/>
        <v>1060515.220338983</v>
      </c>
      <c r="CR96" s="872">
        <f t="shared" si="398"/>
        <v>0</v>
      </c>
      <c r="CS96" s="776">
        <f t="shared" si="399"/>
        <v>1251407.96</v>
      </c>
      <c r="CT96" s="2">
        <f t="shared" si="400"/>
        <v>0</v>
      </c>
    </row>
    <row r="97" spans="1:612" ht="48" customHeight="1" x14ac:dyDescent="0.25">
      <c r="B97" s="580" t="str">
        <f>B95</f>
        <v>C2</v>
      </c>
      <c r="C97" s="600" t="s">
        <v>476</v>
      </c>
      <c r="D97" s="636"/>
      <c r="E97" s="123"/>
      <c r="F97" s="123"/>
      <c r="G97" s="123"/>
      <c r="H97" s="123"/>
      <c r="I97" s="123"/>
      <c r="J97" s="123"/>
      <c r="K97" s="637"/>
      <c r="L97" s="613"/>
      <c r="M97" s="142"/>
      <c r="N97" s="77" t="s">
        <v>168</v>
      </c>
      <c r="O97" s="124"/>
      <c r="P97" s="125"/>
      <c r="Q97" s="76"/>
      <c r="R97" s="76"/>
      <c r="S97" s="141"/>
      <c r="T97" s="76"/>
      <c r="U97" s="77"/>
      <c r="V97" s="77"/>
      <c r="W97" s="77"/>
      <c r="X97" s="77"/>
      <c r="Y97" s="127"/>
      <c r="Z97" s="127"/>
      <c r="AA97" s="127"/>
      <c r="AB97" s="127"/>
      <c r="AC97" s="127"/>
      <c r="AD97" s="127"/>
      <c r="AE97" s="127"/>
      <c r="AF97" s="127"/>
      <c r="AG97" s="410"/>
      <c r="AH97" s="439"/>
      <c r="AI97" s="96"/>
      <c r="AJ97" s="96"/>
      <c r="AK97" s="300"/>
      <c r="AL97" s="439"/>
      <c r="AM97" s="96"/>
      <c r="AN97" s="96"/>
      <c r="AO97" s="448"/>
      <c r="AP97" s="505"/>
      <c r="AQ97" s="96"/>
      <c r="AR97" s="96"/>
      <c r="AS97" s="300"/>
      <c r="AT97" s="439"/>
      <c r="AU97" s="96"/>
      <c r="AV97" s="96"/>
      <c r="AW97" s="448"/>
      <c r="AX97" s="502">
        <f>AX98+AX99</f>
        <v>960</v>
      </c>
      <c r="AY97" s="94">
        <f>AY98+AY99</f>
        <v>11040</v>
      </c>
      <c r="AZ97" s="94">
        <f>AZ98+AZ99</f>
        <v>0</v>
      </c>
      <c r="BA97" s="294">
        <f>AX97+AY97+AZ97</f>
        <v>12000</v>
      </c>
      <c r="BB97" s="473">
        <f>BB98+BB99</f>
        <v>960</v>
      </c>
      <c r="BC97" s="94">
        <f>BC98+BC99</f>
        <v>11040</v>
      </c>
      <c r="BD97" s="94">
        <f>BD98+BD99</f>
        <v>0</v>
      </c>
      <c r="BE97" s="440">
        <f>BB97+BC97+BD97</f>
        <v>12000</v>
      </c>
      <c r="BF97" s="502">
        <f>BF98+BF99</f>
        <v>960</v>
      </c>
      <c r="BG97" s="94">
        <f>BG98+BG99</f>
        <v>11040</v>
      </c>
      <c r="BH97" s="94">
        <f>BH98+BH99</f>
        <v>0</v>
      </c>
      <c r="BI97" s="294">
        <f>BF97+BG97+BH97</f>
        <v>12000</v>
      </c>
      <c r="BJ97" s="473">
        <f>BJ98+BJ99</f>
        <v>960</v>
      </c>
      <c r="BK97" s="94">
        <f>BK98+BK99</f>
        <v>11040</v>
      </c>
      <c r="BL97" s="94">
        <f>BL98+BL99</f>
        <v>0</v>
      </c>
      <c r="BM97" s="440">
        <f>BJ97+BK97+BL97</f>
        <v>12000</v>
      </c>
      <c r="BN97" s="502">
        <f>BN98+BN99</f>
        <v>960</v>
      </c>
      <c r="BO97" s="94">
        <f>BO98+BO99</f>
        <v>11040</v>
      </c>
      <c r="BP97" s="94">
        <f>BP98+BP99</f>
        <v>0</v>
      </c>
      <c r="BQ97" s="294">
        <f>BN97+BO97+BP97</f>
        <v>12000</v>
      </c>
      <c r="BR97" s="473">
        <f>BR98+BR99</f>
        <v>6686.7821898305083</v>
      </c>
      <c r="BS97" s="94">
        <f>BS98+BS99</f>
        <v>42855.456610169495</v>
      </c>
      <c r="BT97" s="94">
        <f>BT98+BT99</f>
        <v>0</v>
      </c>
      <c r="BU97" s="440">
        <f>BR97+BS97+BT97</f>
        <v>49542.238800000006</v>
      </c>
      <c r="BV97" s="502">
        <f>BV98+BV99</f>
        <v>6686.7821898305083</v>
      </c>
      <c r="BW97" s="94">
        <f>BW98+BW99</f>
        <v>42855.456610169495</v>
      </c>
      <c r="BX97" s="94">
        <f>BX98+BX99</f>
        <v>0</v>
      </c>
      <c r="BY97" s="294">
        <f>BV97+BW97+BX97</f>
        <v>49542.238800000006</v>
      </c>
      <c r="BZ97" s="473">
        <f>BZ98+BZ99</f>
        <v>8595.7095864406729</v>
      </c>
      <c r="CA97" s="94">
        <f>CA98+CA99</f>
        <v>53460.608813559331</v>
      </c>
      <c r="CB97" s="94">
        <f>CB98+CB99</f>
        <v>0</v>
      </c>
      <c r="CC97" s="440">
        <f>BZ97+CA97+CB97</f>
        <v>62056.318400000004</v>
      </c>
      <c r="CD97" s="349">
        <f t="shared" si="428"/>
        <v>26769.273966101689</v>
      </c>
      <c r="CE97" s="128">
        <f t="shared" si="428"/>
        <v>194371.52203389833</v>
      </c>
      <c r="CF97" s="128">
        <f t="shared" si="428"/>
        <v>0</v>
      </c>
      <c r="CG97" s="350">
        <f t="shared" si="428"/>
        <v>221140.79600000003</v>
      </c>
      <c r="CH97" s="695"/>
      <c r="CI97" s="118"/>
      <c r="CJ97" s="823" t="str">
        <f>IF(H97=0,IF(CD97&gt;0,"Error",H97-CD97),H97-CD97)</f>
        <v>Error</v>
      </c>
      <c r="CK97" s="824" t="str">
        <f t="shared" ref="CK97" si="432">IF(I97=0,IF(CE97&gt;0,"Error",I97-CE97),I97-CE97)</f>
        <v>Error</v>
      </c>
      <c r="CL97" s="825">
        <f t="shared" ref="CL97" si="433">IF(J97=0,IF(CF97&gt;0,"Error",J97-CF97),J97-CF97)</f>
        <v>0</v>
      </c>
      <c r="CM97" s="826" t="str">
        <f t="shared" ref="CM97" si="434">IF(K97=0,IF(CG97&gt;0,"Error",K97-CG97),K97-CG97)</f>
        <v>Error</v>
      </c>
      <c r="CN97" s="823">
        <v>0</v>
      </c>
      <c r="CO97" s="824">
        <f t="shared" si="395"/>
        <v>26769.273966101689</v>
      </c>
      <c r="CP97" s="825">
        <f t="shared" si="396"/>
        <v>0</v>
      </c>
      <c r="CQ97" s="824">
        <f t="shared" si="397"/>
        <v>194371.52203389833</v>
      </c>
      <c r="CR97" s="871">
        <f t="shared" si="398"/>
        <v>0</v>
      </c>
      <c r="CS97" s="826">
        <f t="shared" si="399"/>
        <v>221140.79600000003</v>
      </c>
      <c r="CT97" s="2">
        <f t="shared" si="400"/>
        <v>0</v>
      </c>
    </row>
    <row r="98" spans="1:612" ht="24.75" customHeight="1" x14ac:dyDescent="0.25">
      <c r="B98" s="580" t="s">
        <v>164</v>
      </c>
      <c r="C98" s="601" t="s">
        <v>477</v>
      </c>
      <c r="D98" s="638"/>
      <c r="E98" s="129"/>
      <c r="F98" s="129"/>
      <c r="G98" s="129"/>
      <c r="H98" s="129"/>
      <c r="I98" s="129"/>
      <c r="J98" s="129"/>
      <c r="K98" s="639"/>
      <c r="L98" s="614"/>
      <c r="M98" s="130">
        <v>125140.796</v>
      </c>
      <c r="N98" s="131" t="s">
        <v>168</v>
      </c>
      <c r="O98" s="132"/>
      <c r="P98" s="133"/>
      <c r="Q98" s="134" t="s">
        <v>72</v>
      </c>
      <c r="R98" s="134">
        <v>1</v>
      </c>
      <c r="S98" s="139"/>
      <c r="T98" s="134" t="s">
        <v>27</v>
      </c>
      <c r="U98" s="42"/>
      <c r="V98" s="42"/>
      <c r="W98" s="42"/>
      <c r="X98" s="43">
        <v>44788</v>
      </c>
      <c r="Y98" s="46"/>
      <c r="Z98" s="46"/>
      <c r="AA98" s="46"/>
      <c r="AB98" s="46"/>
      <c r="AC98" s="46"/>
      <c r="AD98" s="46"/>
      <c r="AE98" s="46"/>
      <c r="AF98" s="46"/>
      <c r="AG98" s="409"/>
      <c r="AH98" s="438"/>
      <c r="AI98" s="136"/>
      <c r="AJ98" s="136"/>
      <c r="AK98" s="556"/>
      <c r="AL98" s="438"/>
      <c r="AM98" s="136"/>
      <c r="AN98" s="136"/>
      <c r="AO98" s="570"/>
      <c r="AP98" s="567"/>
      <c r="AQ98" s="136"/>
      <c r="AR98" s="136"/>
      <c r="AS98" s="556"/>
      <c r="AT98" s="438"/>
      <c r="AU98" s="136"/>
      <c r="AV98" s="136"/>
      <c r="AW98" s="570"/>
      <c r="AX98" s="567"/>
      <c r="AY98" s="136"/>
      <c r="AZ98" s="136"/>
      <c r="BA98" s="556"/>
      <c r="BB98" s="434"/>
      <c r="BC98" s="17"/>
      <c r="BD98" s="17"/>
      <c r="BE98" s="437"/>
      <c r="BF98" s="320"/>
      <c r="BG98" s="17"/>
      <c r="BH98" s="17"/>
      <c r="BI98" s="293"/>
      <c r="BJ98" s="434"/>
      <c r="BK98" s="17"/>
      <c r="BL98" s="17"/>
      <c r="BM98" s="437"/>
      <c r="BN98" s="320"/>
      <c r="BO98" s="17"/>
      <c r="BP98" s="17"/>
      <c r="BQ98" s="293"/>
      <c r="BR98" s="443">
        <f>+BU98-BS98</f>
        <v>5726.7821898305083</v>
      </c>
      <c r="BS98" s="95">
        <f>+BU98/1.18</f>
        <v>31815.456610169491</v>
      </c>
      <c r="BT98" s="17"/>
      <c r="BU98" s="352">
        <f>M98*0.3</f>
        <v>37542.238799999999</v>
      </c>
      <c r="BV98" s="501">
        <f>+BY98-BW98</f>
        <v>5726.7821898305083</v>
      </c>
      <c r="BW98" s="92">
        <f>+BY98/1.18</f>
        <v>31815.456610169491</v>
      </c>
      <c r="BX98" s="92"/>
      <c r="BY98" s="295">
        <f>M98*0.3</f>
        <v>37542.238799999999</v>
      </c>
      <c r="BZ98" s="351">
        <f>+CC98-CA98</f>
        <v>7635.7095864406729</v>
      </c>
      <c r="CA98" s="92">
        <f>+CC98/1.18</f>
        <v>42420.608813559331</v>
      </c>
      <c r="CB98" s="92"/>
      <c r="CC98" s="352">
        <f>M98*0.4</f>
        <v>50056.318400000004</v>
      </c>
      <c r="CD98" s="351">
        <f t="shared" si="428"/>
        <v>19089.273966101689</v>
      </c>
      <c r="CE98" s="92">
        <f t="shared" si="428"/>
        <v>106051.52203389831</v>
      </c>
      <c r="CF98" s="92">
        <f t="shared" si="428"/>
        <v>0</v>
      </c>
      <c r="CG98" s="352">
        <f t="shared" si="428"/>
        <v>125140.796</v>
      </c>
      <c r="CH98" s="695" t="s">
        <v>739</v>
      </c>
      <c r="CI98" s="118" t="s">
        <v>773</v>
      </c>
      <c r="CJ98" s="774"/>
      <c r="CK98" s="775"/>
      <c r="CL98" s="775"/>
      <c r="CM98" s="776"/>
      <c r="CN98" s="774">
        <v>0</v>
      </c>
      <c r="CO98" s="775">
        <f t="shared" si="395"/>
        <v>19089.273966101689</v>
      </c>
      <c r="CP98" s="775">
        <f t="shared" si="396"/>
        <v>0</v>
      </c>
      <c r="CQ98" s="775">
        <f t="shared" si="397"/>
        <v>106051.52203389831</v>
      </c>
      <c r="CR98" s="872">
        <f t="shared" si="398"/>
        <v>0</v>
      </c>
      <c r="CS98" s="776">
        <f t="shared" si="399"/>
        <v>125140.796</v>
      </c>
      <c r="CT98" s="2">
        <f t="shared" si="400"/>
        <v>0</v>
      </c>
    </row>
    <row r="99" spans="1:612" ht="24.75" customHeight="1" x14ac:dyDescent="0.25">
      <c r="B99" s="580" t="s">
        <v>164</v>
      </c>
      <c r="C99" s="601" t="s">
        <v>478</v>
      </c>
      <c r="D99" s="638"/>
      <c r="E99" s="129"/>
      <c r="F99" s="129"/>
      <c r="G99" s="129"/>
      <c r="H99" s="129"/>
      <c r="I99" s="129"/>
      <c r="J99" s="129"/>
      <c r="K99" s="639"/>
      <c r="L99" s="614"/>
      <c r="M99" s="130">
        <v>96000</v>
      </c>
      <c r="N99" s="131" t="s">
        <v>168</v>
      </c>
      <c r="O99" s="132"/>
      <c r="P99" s="133"/>
      <c r="Q99" s="134" t="s">
        <v>72</v>
      </c>
      <c r="R99" s="134">
        <v>1</v>
      </c>
      <c r="S99" s="139"/>
      <c r="T99" s="134" t="s">
        <v>27</v>
      </c>
      <c r="U99" s="42"/>
      <c r="V99" s="42" t="s">
        <v>60</v>
      </c>
      <c r="W99" s="42"/>
      <c r="X99" s="43">
        <v>44666</v>
      </c>
      <c r="Y99" s="46"/>
      <c r="Z99" s="46"/>
      <c r="AA99" s="46"/>
      <c r="AB99" s="46"/>
      <c r="AC99" s="46"/>
      <c r="AD99" s="46"/>
      <c r="AE99" s="46"/>
      <c r="AF99" s="46"/>
      <c r="AG99" s="409"/>
      <c r="AH99" s="436"/>
      <c r="AI99" s="137"/>
      <c r="AJ99" s="136"/>
      <c r="AK99" s="557"/>
      <c r="AL99" s="436"/>
      <c r="AM99" s="137"/>
      <c r="AN99" s="136"/>
      <c r="AO99" s="548"/>
      <c r="AP99" s="503"/>
      <c r="AQ99" s="137"/>
      <c r="AR99" s="136"/>
      <c r="AS99" s="557"/>
      <c r="AT99" s="436"/>
      <c r="AU99" s="137"/>
      <c r="AV99" s="136"/>
      <c r="AW99" s="548"/>
      <c r="AX99" s="503">
        <f>+BA99*0.08</f>
        <v>960</v>
      </c>
      <c r="AY99" s="137">
        <f>+BA99-AX99</f>
        <v>11040</v>
      </c>
      <c r="AZ99" s="136"/>
      <c r="BA99" s="557">
        <f>M99/8</f>
        <v>12000</v>
      </c>
      <c r="BB99" s="436">
        <f>+BE99*0.08</f>
        <v>960</v>
      </c>
      <c r="BC99" s="137">
        <f>+BE99-BB99</f>
        <v>11040</v>
      </c>
      <c r="BD99" s="92"/>
      <c r="BE99" s="352">
        <v>12000</v>
      </c>
      <c r="BF99" s="503">
        <f>+BI99*0.08</f>
        <v>960</v>
      </c>
      <c r="BG99" s="137">
        <f>+BI99-BF99</f>
        <v>11040</v>
      </c>
      <c r="BH99" s="92"/>
      <c r="BI99" s="295">
        <v>12000</v>
      </c>
      <c r="BJ99" s="436">
        <f>+BM99*0.08</f>
        <v>960</v>
      </c>
      <c r="BK99" s="137">
        <f>+BM99-BJ99</f>
        <v>11040</v>
      </c>
      <c r="BL99" s="92"/>
      <c r="BM99" s="352">
        <v>12000</v>
      </c>
      <c r="BN99" s="503">
        <f>+BQ99*0.08</f>
        <v>960</v>
      </c>
      <c r="BO99" s="137">
        <f>+BQ99-BN99</f>
        <v>11040</v>
      </c>
      <c r="BP99" s="92"/>
      <c r="BQ99" s="295">
        <v>12000</v>
      </c>
      <c r="BR99" s="436">
        <f>+BU99*0.08</f>
        <v>960</v>
      </c>
      <c r="BS99" s="137">
        <f>+BU99-BR99</f>
        <v>11040</v>
      </c>
      <c r="BT99" s="92"/>
      <c r="BU99" s="352">
        <v>12000</v>
      </c>
      <c r="BV99" s="503">
        <f>+BY99*0.08</f>
        <v>960</v>
      </c>
      <c r="BW99" s="137">
        <f>+BY99-BV99</f>
        <v>11040</v>
      </c>
      <c r="BX99" s="92"/>
      <c r="BY99" s="295">
        <v>12000</v>
      </c>
      <c r="BZ99" s="436">
        <f>+CC99*0.08</f>
        <v>960</v>
      </c>
      <c r="CA99" s="137">
        <f>+CC99-BZ99</f>
        <v>11040</v>
      </c>
      <c r="CB99" s="92"/>
      <c r="CC99" s="352">
        <v>12000</v>
      </c>
      <c r="CD99" s="351">
        <f t="shared" si="428"/>
        <v>7680</v>
      </c>
      <c r="CE99" s="92">
        <f t="shared" si="428"/>
        <v>88320</v>
      </c>
      <c r="CF99" s="92">
        <f t="shared" si="428"/>
        <v>0</v>
      </c>
      <c r="CG99" s="352">
        <f t="shared" si="428"/>
        <v>96000</v>
      </c>
      <c r="CH99" s="695" t="s">
        <v>739</v>
      </c>
      <c r="CI99" s="118" t="s">
        <v>773</v>
      </c>
      <c r="CJ99" s="774"/>
      <c r="CK99" s="775"/>
      <c r="CL99" s="775"/>
      <c r="CM99" s="776"/>
      <c r="CN99" s="774">
        <v>0</v>
      </c>
      <c r="CO99" s="775">
        <f t="shared" si="395"/>
        <v>7680</v>
      </c>
      <c r="CP99" s="775">
        <f t="shared" si="396"/>
        <v>0</v>
      </c>
      <c r="CQ99" s="775">
        <f t="shared" si="397"/>
        <v>88320</v>
      </c>
      <c r="CR99" s="872">
        <f t="shared" si="398"/>
        <v>0</v>
      </c>
      <c r="CS99" s="776">
        <f t="shared" si="399"/>
        <v>96000</v>
      </c>
      <c r="CT99" s="2">
        <f t="shared" si="400"/>
        <v>0</v>
      </c>
    </row>
    <row r="100" spans="1:612" s="4" customFormat="1" ht="24.75" customHeight="1" x14ac:dyDescent="0.25">
      <c r="A100" s="7"/>
      <c r="B100" s="580" t="str">
        <f>B97</f>
        <v>C2</v>
      </c>
      <c r="C100" s="599" t="s">
        <v>513</v>
      </c>
      <c r="D100" s="634"/>
      <c r="E100" s="273"/>
      <c r="F100" s="273"/>
      <c r="G100" s="273"/>
      <c r="H100" s="273">
        <v>1044000</v>
      </c>
      <c r="I100" s="273">
        <v>5800000</v>
      </c>
      <c r="J100" s="273">
        <v>0</v>
      </c>
      <c r="K100" s="635">
        <f>+H100+I100</f>
        <v>6844000</v>
      </c>
      <c r="L100" s="586"/>
      <c r="M100" s="18"/>
      <c r="N100" s="120"/>
      <c r="O100" s="121"/>
      <c r="P100" s="121"/>
      <c r="Q100" s="18"/>
      <c r="R100" s="18"/>
      <c r="S100" s="18"/>
      <c r="T100" s="18" t="s">
        <v>27</v>
      </c>
      <c r="U100" s="18"/>
      <c r="V100" s="18"/>
      <c r="W100" s="18"/>
      <c r="X100" s="18"/>
      <c r="Y100" s="18"/>
      <c r="Z100" s="18"/>
      <c r="AA100" s="18"/>
      <c r="AB100" s="18"/>
      <c r="AC100" s="18"/>
      <c r="AD100" s="18"/>
      <c r="AE100" s="18"/>
      <c r="AF100" s="18"/>
      <c r="AG100" s="404"/>
      <c r="AH100" s="441"/>
      <c r="AI100" s="93"/>
      <c r="AJ100" s="93"/>
      <c r="AK100" s="296"/>
      <c r="AL100" s="441"/>
      <c r="AM100" s="93"/>
      <c r="AN100" s="93"/>
      <c r="AO100" s="442"/>
      <c r="AP100" s="504"/>
      <c r="AQ100" s="93"/>
      <c r="AR100" s="93"/>
      <c r="AS100" s="296"/>
      <c r="AT100" s="441"/>
      <c r="AU100" s="93"/>
      <c r="AV100" s="93"/>
      <c r="AW100" s="442"/>
      <c r="AX100" s="504">
        <f>AX101+AX102+AX108+AX114+AX116</f>
        <v>54885.585454463275</v>
      </c>
      <c r="AY100" s="93">
        <f>AY101+AY102+AY108+AY114+AY116</f>
        <v>198784.51521220341</v>
      </c>
      <c r="AZ100" s="93">
        <f>AZ101+AZ102+AZ108+AZ114+AZ116</f>
        <v>0</v>
      </c>
      <c r="BA100" s="296">
        <f>AX100+AY100+AZ100</f>
        <v>253670.10066666669</v>
      </c>
      <c r="BB100" s="441">
        <f>BB101+BB102+BB108+BB114+BB116</f>
        <v>33045.585454463275</v>
      </c>
      <c r="BC100" s="93">
        <f>BC101+BC102+BC108+BC114+BC116</f>
        <v>220624.51521220338</v>
      </c>
      <c r="BD100" s="93">
        <f>BD101+BD102+BD108+BD114+BD116</f>
        <v>0</v>
      </c>
      <c r="BE100" s="442">
        <f>BB100+BC100+BD100</f>
        <v>253670.10066666664</v>
      </c>
      <c r="BF100" s="504">
        <f>BF101+BF102+BF108+BF114+BF116</f>
        <v>35632.343694463278</v>
      </c>
      <c r="BG100" s="93">
        <f>BG101+BG102+BG108+BG114+BG116</f>
        <v>250372.23497220341</v>
      </c>
      <c r="BH100" s="93">
        <f>BH101+BH102+BH108+BH114+BH116</f>
        <v>0</v>
      </c>
      <c r="BI100" s="296">
        <f>BF100+BG100+BH100</f>
        <v>286004.5786666667</v>
      </c>
      <c r="BJ100" s="441">
        <f>BJ101+BJ102+BJ108+BJ114+BJ116</f>
        <v>72217.218681355909</v>
      </c>
      <c r="BK100" s="93">
        <f>BK101+BK102+BK108+BK114+BK116</f>
        <v>406913.43711864413</v>
      </c>
      <c r="BL100" s="93">
        <f>BL101+BL102+BL108+BL114+BL116</f>
        <v>0</v>
      </c>
      <c r="BM100" s="442">
        <f>BJ100+BK100+BL100</f>
        <v>479130.65580000007</v>
      </c>
      <c r="BN100" s="504">
        <f>BN101+BN102+BN108+BN114+BN116</f>
        <v>960</v>
      </c>
      <c r="BO100" s="93">
        <f>BO101+BO102+BO108+BO114+BO116</f>
        <v>11040</v>
      </c>
      <c r="BP100" s="93">
        <f>BP101+BP102+BP108+BP114+BP116</f>
        <v>0</v>
      </c>
      <c r="BQ100" s="296">
        <f>BN100+BO100+BP100</f>
        <v>12000</v>
      </c>
      <c r="BR100" s="441">
        <f>BR101+BR102+BR108+BR114+BR116</f>
        <v>185845.28388305078</v>
      </c>
      <c r="BS100" s="93">
        <f>BS101+BS102+BS108+BS114+BS116</f>
        <v>1038180.4660169492</v>
      </c>
      <c r="BT100" s="93">
        <f>BT101+BT102+BT108+BT114+BT116</f>
        <v>0</v>
      </c>
      <c r="BU100" s="442">
        <f>BR100+BS100+BT100</f>
        <v>1224025.7498999999</v>
      </c>
      <c r="BV100" s="504">
        <f>BV101+BV102+BV108+BV114+BV116</f>
        <v>78959.455861016904</v>
      </c>
      <c r="BW100" s="93">
        <f>BW101+BW102+BW108+BW114+BW116</f>
        <v>444370.31033898308</v>
      </c>
      <c r="BX100" s="93">
        <f>BX101+BX102+BX108+BX114+BX116</f>
        <v>0</v>
      </c>
      <c r="BY100" s="296">
        <f>BV100+BW100+BX100</f>
        <v>523329.76619999995</v>
      </c>
      <c r="BZ100" s="441">
        <f>BZ101+BZ102+BZ108+BZ114+BZ116</f>
        <v>211845.10250338976</v>
      </c>
      <c r="CA100" s="93">
        <f>CA101+CA102+CA108+CA114+CA116</f>
        <v>1182623.9027966103</v>
      </c>
      <c r="CB100" s="93">
        <f>CB101+CB102+CB108+CB114+CB116</f>
        <v>0</v>
      </c>
      <c r="CC100" s="442">
        <f>BZ100+CA100+CB100</f>
        <v>1394469.0053000001</v>
      </c>
      <c r="CD100" s="347">
        <f t="shared" si="428"/>
        <v>673390.57553220307</v>
      </c>
      <c r="CE100" s="117">
        <f t="shared" si="428"/>
        <v>3752909.3816677965</v>
      </c>
      <c r="CF100" s="117">
        <f t="shared" si="428"/>
        <v>0</v>
      </c>
      <c r="CG100" s="348">
        <f t="shared" si="428"/>
        <v>4426299.9572000001</v>
      </c>
      <c r="CH100" s="695"/>
      <c r="CI100" s="118"/>
      <c r="CJ100" s="768"/>
      <c r="CK100" s="769"/>
      <c r="CL100" s="769"/>
      <c r="CM100" s="770"/>
      <c r="CN100" s="768">
        <v>0</v>
      </c>
      <c r="CO100" s="769">
        <f t="shared" si="395"/>
        <v>673390.57553220307</v>
      </c>
      <c r="CP100" s="769">
        <f t="shared" si="396"/>
        <v>0</v>
      </c>
      <c r="CQ100" s="769">
        <f t="shared" si="397"/>
        <v>3752909.3816677965</v>
      </c>
      <c r="CR100" s="869">
        <f t="shared" si="398"/>
        <v>0</v>
      </c>
      <c r="CS100" s="770">
        <f t="shared" si="399"/>
        <v>4426299.9572000001</v>
      </c>
      <c r="CT100" s="2">
        <f t="shared" si="400"/>
        <v>0</v>
      </c>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row>
    <row r="101" spans="1:612" ht="18.75" customHeight="1" x14ac:dyDescent="0.25">
      <c r="B101" s="580" t="str">
        <f t="shared" si="412"/>
        <v>C2</v>
      </c>
      <c r="C101" s="600" t="s">
        <v>495</v>
      </c>
      <c r="D101" s="636"/>
      <c r="E101" s="123"/>
      <c r="F101" s="123"/>
      <c r="G101" s="123"/>
      <c r="H101" s="123"/>
      <c r="I101" s="123"/>
      <c r="J101" s="123"/>
      <c r="K101" s="637"/>
      <c r="L101" s="613"/>
      <c r="M101" s="55"/>
      <c r="N101" s="77"/>
      <c r="O101" s="124"/>
      <c r="P101" s="125"/>
      <c r="Q101" s="76"/>
      <c r="R101" s="76"/>
      <c r="S101" s="126"/>
      <c r="T101" s="76"/>
      <c r="U101" s="77"/>
      <c r="V101" s="77"/>
      <c r="W101" s="77"/>
      <c r="X101" s="77"/>
      <c r="Y101" s="127"/>
      <c r="Z101" s="127"/>
      <c r="AA101" s="127"/>
      <c r="AB101" s="127"/>
      <c r="AC101" s="127"/>
      <c r="AD101" s="127"/>
      <c r="AE101" s="127"/>
      <c r="AF101" s="127"/>
      <c r="AG101" s="1041" t="s">
        <v>167</v>
      </c>
      <c r="AH101" s="439"/>
      <c r="AI101" s="96"/>
      <c r="AJ101" s="96"/>
      <c r="AK101" s="300"/>
      <c r="AL101" s="439"/>
      <c r="AM101" s="96"/>
      <c r="AN101" s="96"/>
      <c r="AO101" s="448"/>
      <c r="AP101" s="505"/>
      <c r="AQ101" s="96"/>
      <c r="AR101" s="96"/>
      <c r="AS101" s="300"/>
      <c r="AT101" s="439"/>
      <c r="AU101" s="96"/>
      <c r="AV101" s="96"/>
      <c r="AW101" s="448"/>
      <c r="AX101" s="505"/>
      <c r="AY101" s="96"/>
      <c r="AZ101" s="96"/>
      <c r="BA101" s="300"/>
      <c r="BB101" s="432"/>
      <c r="BC101" s="39"/>
      <c r="BD101" s="39"/>
      <c r="BE101" s="433"/>
      <c r="BF101" s="499"/>
      <c r="BG101" s="39"/>
      <c r="BH101" s="39"/>
      <c r="BI101" s="291"/>
      <c r="BJ101" s="432"/>
      <c r="BK101" s="39"/>
      <c r="BL101" s="39"/>
      <c r="BM101" s="433"/>
      <c r="BN101" s="499"/>
      <c r="BO101" s="39"/>
      <c r="BP101" s="39"/>
      <c r="BQ101" s="291"/>
      <c r="BR101" s="432"/>
      <c r="BS101" s="39"/>
      <c r="BT101" s="39"/>
      <c r="BU101" s="433"/>
      <c r="BV101" s="499"/>
      <c r="BW101" s="39"/>
      <c r="BX101" s="39"/>
      <c r="BY101" s="291"/>
      <c r="BZ101" s="432"/>
      <c r="CA101" s="39"/>
      <c r="CB101" s="39"/>
      <c r="CC101" s="433"/>
      <c r="CD101" s="349">
        <f t="shared" si="428"/>
        <v>0</v>
      </c>
      <c r="CE101" s="128">
        <f t="shared" si="428"/>
        <v>0</v>
      </c>
      <c r="CF101" s="128">
        <f t="shared" si="428"/>
        <v>0</v>
      </c>
      <c r="CG101" s="350">
        <f t="shared" si="428"/>
        <v>0</v>
      </c>
      <c r="CH101" s="695"/>
      <c r="CI101" s="118"/>
      <c r="CJ101" s="771">
        <f t="shared" ref="CJ101:CJ102" si="435">IF(H101=0,IF(CD101&gt;0,"Error",H101-CD101),H101-CD101)</f>
        <v>0</v>
      </c>
      <c r="CK101" s="772">
        <f t="shared" ref="CK101:CK102" si="436">IF(I101=0,IF(CE101&gt;0,"Error",I101-CE101),I101-CE101)</f>
        <v>0</v>
      </c>
      <c r="CL101" s="772">
        <f t="shared" ref="CL101:CL102" si="437">IF(J101=0,IF(CF101&gt;0,"Error",J101-CF101),J101-CF101)</f>
        <v>0</v>
      </c>
      <c r="CM101" s="773">
        <f t="shared" ref="CM101:CM102" si="438">IF(K101=0,IF(CG101&gt;0,"Error",K101-CG101),K101-CG101)</f>
        <v>0</v>
      </c>
      <c r="CN101" s="771">
        <v>0</v>
      </c>
      <c r="CO101" s="772">
        <f t="shared" si="395"/>
        <v>0</v>
      </c>
      <c r="CP101" s="772">
        <f t="shared" si="396"/>
        <v>0</v>
      </c>
      <c r="CQ101" s="772">
        <f t="shared" si="397"/>
        <v>0</v>
      </c>
      <c r="CR101" s="870">
        <f t="shared" si="398"/>
        <v>0</v>
      </c>
      <c r="CS101" s="773">
        <f t="shared" si="399"/>
        <v>0</v>
      </c>
      <c r="CT101" s="2">
        <f t="shared" si="400"/>
        <v>0</v>
      </c>
    </row>
    <row r="102" spans="1:612" ht="18.75" customHeight="1" x14ac:dyDescent="0.25">
      <c r="B102" s="580" t="str">
        <f t="shared" si="412"/>
        <v>C2</v>
      </c>
      <c r="C102" s="600" t="s">
        <v>496</v>
      </c>
      <c r="D102" s="636"/>
      <c r="E102" s="123"/>
      <c r="F102" s="123"/>
      <c r="G102" s="123"/>
      <c r="H102" s="123"/>
      <c r="I102" s="123"/>
      <c r="J102" s="123"/>
      <c r="K102" s="637"/>
      <c r="L102" s="613"/>
      <c r="M102" s="55"/>
      <c r="N102" s="77"/>
      <c r="O102" s="124"/>
      <c r="P102" s="125"/>
      <c r="Q102" s="76"/>
      <c r="R102" s="76"/>
      <c r="S102" s="126"/>
      <c r="T102" s="76"/>
      <c r="U102" s="77"/>
      <c r="V102" s="77"/>
      <c r="W102" s="77"/>
      <c r="X102" s="77"/>
      <c r="Y102" s="127"/>
      <c r="Z102" s="127"/>
      <c r="AA102" s="127"/>
      <c r="AB102" s="127"/>
      <c r="AC102" s="127"/>
      <c r="AD102" s="127"/>
      <c r="AE102" s="127"/>
      <c r="AF102" s="127"/>
      <c r="AG102" s="1041"/>
      <c r="AH102" s="439"/>
      <c r="AI102" s="96"/>
      <c r="AJ102" s="96"/>
      <c r="AK102" s="300"/>
      <c r="AL102" s="439"/>
      <c r="AM102" s="96"/>
      <c r="AN102" s="96"/>
      <c r="AO102" s="448"/>
      <c r="AP102" s="505"/>
      <c r="AQ102" s="96"/>
      <c r="AR102" s="96"/>
      <c r="AS102" s="300"/>
      <c r="AT102" s="439"/>
      <c r="AU102" s="96"/>
      <c r="AV102" s="96"/>
      <c r="AW102" s="448"/>
      <c r="AX102" s="502">
        <f>SUM(AX103:AX107)</f>
        <v>16557.224334463277</v>
      </c>
      <c r="AY102" s="94">
        <f t="shared" ref="AY102:AZ102" si="439">SUM(AY103:AY107)</f>
        <v>157008.3623322034</v>
      </c>
      <c r="AZ102" s="94">
        <f t="shared" si="439"/>
        <v>0</v>
      </c>
      <c r="BA102" s="294">
        <f>AX102+AY102+AZ102</f>
        <v>173565.58666666667</v>
      </c>
      <c r="BB102" s="473">
        <f>SUM(BB103:BB107)</f>
        <v>16557.224334463277</v>
      </c>
      <c r="BC102" s="94">
        <f t="shared" ref="BC102:BD102" si="440">SUM(BC103:BC107)</f>
        <v>157008.3623322034</v>
      </c>
      <c r="BD102" s="94">
        <f t="shared" si="440"/>
        <v>0</v>
      </c>
      <c r="BE102" s="440">
        <f>BB102+BC102+BD102</f>
        <v>173565.58666666667</v>
      </c>
      <c r="BF102" s="502">
        <f>SUM(BF103:BF107)</f>
        <v>18341.195534463277</v>
      </c>
      <c r="BG102" s="94">
        <f t="shared" ref="BG102:BH102" si="441">SUM(BG103:BG107)</f>
        <v>177524.03113220341</v>
      </c>
      <c r="BH102" s="94">
        <f t="shared" si="441"/>
        <v>0</v>
      </c>
      <c r="BI102" s="294">
        <f>BF102+BG102+BH102</f>
        <v>195865.22666666668</v>
      </c>
      <c r="BJ102" s="473">
        <f>SUM(BJ103:BJ107)</f>
        <v>52783.124949152523</v>
      </c>
      <c r="BK102" s="94">
        <f t="shared" ref="BK102:BL102" si="442">SUM(BK103:BK107)</f>
        <v>293239.58305084752</v>
      </c>
      <c r="BL102" s="94">
        <f t="shared" si="442"/>
        <v>0</v>
      </c>
      <c r="BM102" s="440">
        <f>BJ102+BK102+BL102</f>
        <v>346022.70800000004</v>
      </c>
      <c r="BN102" s="502">
        <f>SUM(BN103:BN107)</f>
        <v>0</v>
      </c>
      <c r="BO102" s="94">
        <f t="shared" ref="BO102:BP102" si="443">SUM(BO103:BO107)</f>
        <v>0</v>
      </c>
      <c r="BP102" s="94">
        <f t="shared" si="443"/>
        <v>0</v>
      </c>
      <c r="BQ102" s="294">
        <f>BN102+BO102+BP102</f>
        <v>0</v>
      </c>
      <c r="BR102" s="473">
        <f>SUM(BR103:BR107)</f>
        <v>79174.687423728814</v>
      </c>
      <c r="BS102" s="94">
        <f t="shared" ref="BS102:BT102" si="444">SUM(BS103:BS107)</f>
        <v>439859.37457627116</v>
      </c>
      <c r="BT102" s="94">
        <f t="shared" si="444"/>
        <v>0</v>
      </c>
      <c r="BU102" s="440">
        <f>BR102+BS102+BT102</f>
        <v>519034.06199999998</v>
      </c>
      <c r="BV102" s="502">
        <f>SUM(BV103:BV107)</f>
        <v>0</v>
      </c>
      <c r="BW102" s="94">
        <f t="shared" ref="BW102:BX102" si="445">SUM(BW103:BW107)</f>
        <v>0</v>
      </c>
      <c r="BX102" s="94">
        <f t="shared" si="445"/>
        <v>0</v>
      </c>
      <c r="BY102" s="294">
        <f>BV102+BW102+BX102</f>
        <v>0</v>
      </c>
      <c r="BZ102" s="473">
        <f>SUM(BZ103:BZ107)</f>
        <v>79174.687423728814</v>
      </c>
      <c r="CA102" s="94">
        <f t="shared" ref="CA102:CB102" si="446">SUM(CA103:CA107)</f>
        <v>439859.37457627116</v>
      </c>
      <c r="CB102" s="94">
        <f t="shared" si="446"/>
        <v>0</v>
      </c>
      <c r="CC102" s="440">
        <f>BZ102+CA102+CB102</f>
        <v>519034.06199999998</v>
      </c>
      <c r="CD102" s="349">
        <f t="shared" si="428"/>
        <v>262588.14399999997</v>
      </c>
      <c r="CE102" s="128">
        <f t="shared" si="428"/>
        <v>1664499.088</v>
      </c>
      <c r="CF102" s="128">
        <f t="shared" si="428"/>
        <v>0</v>
      </c>
      <c r="CG102" s="350">
        <f t="shared" si="428"/>
        <v>1927087.2319999998</v>
      </c>
      <c r="CH102" s="695"/>
      <c r="CI102" s="118"/>
      <c r="CJ102" s="823" t="str">
        <f t="shared" si="435"/>
        <v>Error</v>
      </c>
      <c r="CK102" s="824" t="str">
        <f t="shared" si="436"/>
        <v>Error</v>
      </c>
      <c r="CL102" s="825">
        <f t="shared" si="437"/>
        <v>0</v>
      </c>
      <c r="CM102" s="826" t="str">
        <f t="shared" si="438"/>
        <v>Error</v>
      </c>
      <c r="CN102" s="823">
        <v>0</v>
      </c>
      <c r="CO102" s="824">
        <f t="shared" si="395"/>
        <v>262588.14399999997</v>
      </c>
      <c r="CP102" s="825">
        <f t="shared" si="396"/>
        <v>0</v>
      </c>
      <c r="CQ102" s="824">
        <f t="shared" si="397"/>
        <v>1664499.088</v>
      </c>
      <c r="CR102" s="871">
        <f t="shared" si="398"/>
        <v>0</v>
      </c>
      <c r="CS102" s="826">
        <f t="shared" si="399"/>
        <v>1927087.2319999998</v>
      </c>
      <c r="CT102" s="2">
        <f t="shared" si="400"/>
        <v>0</v>
      </c>
    </row>
    <row r="103" spans="1:612" ht="18.75" customHeight="1" x14ac:dyDescent="0.2">
      <c r="B103" s="580" t="str">
        <f t="shared" si="412"/>
        <v>C2</v>
      </c>
      <c r="C103" s="601" t="s">
        <v>497</v>
      </c>
      <c r="D103" s="638"/>
      <c r="E103" s="129"/>
      <c r="F103" s="129"/>
      <c r="G103" s="129"/>
      <c r="H103" s="129"/>
      <c r="I103" s="129"/>
      <c r="J103" s="129"/>
      <c r="K103" s="639"/>
      <c r="L103" s="614"/>
      <c r="M103" s="143">
        <v>1730113.54</v>
      </c>
      <c r="N103" s="131" t="s">
        <v>168</v>
      </c>
      <c r="O103" s="132">
        <f>+Y103</f>
        <v>44654</v>
      </c>
      <c r="P103" s="133">
        <f>+AF103</f>
        <v>44986</v>
      </c>
      <c r="Q103" s="831" t="s">
        <v>778</v>
      </c>
      <c r="R103" s="134">
        <v>1</v>
      </c>
      <c r="S103" s="135"/>
      <c r="T103" s="134" t="s">
        <v>27</v>
      </c>
      <c r="U103" s="42" t="s">
        <v>169</v>
      </c>
      <c r="V103" s="42" t="s">
        <v>75</v>
      </c>
      <c r="W103" s="42">
        <v>230</v>
      </c>
      <c r="X103" s="43">
        <v>44649</v>
      </c>
      <c r="Y103" s="43">
        <f>+X103+5</f>
        <v>44654</v>
      </c>
      <c r="Z103" s="43">
        <f>+Y103+14</f>
        <v>44668</v>
      </c>
      <c r="AA103" s="43">
        <f>+Z103+7+5+2</f>
        <v>44682</v>
      </c>
      <c r="AB103" s="43">
        <f>+AA103+30+7</f>
        <v>44719</v>
      </c>
      <c r="AC103" s="43">
        <f>+AB103+3+3+14</f>
        <v>44739</v>
      </c>
      <c r="AD103" s="43">
        <f>+AC103+3</f>
        <v>44742</v>
      </c>
      <c r="AE103" s="43">
        <f>+AD103+7+7</f>
        <v>44756</v>
      </c>
      <c r="AF103" s="43">
        <f>+AE103+W103</f>
        <v>44986</v>
      </c>
      <c r="AG103" s="1041"/>
      <c r="AH103" s="438"/>
      <c r="AI103" s="136"/>
      <c r="AJ103" s="136"/>
      <c r="AK103" s="556"/>
      <c r="AL103" s="438"/>
      <c r="AM103" s="136"/>
      <c r="AN103" s="136"/>
      <c r="AO103" s="570"/>
      <c r="AP103" s="567"/>
      <c r="AQ103" s="136"/>
      <c r="AR103" s="136"/>
      <c r="AS103" s="556"/>
      <c r="AT103" s="438"/>
      <c r="AU103" s="136"/>
      <c r="AV103" s="136"/>
      <c r="AW103" s="570"/>
      <c r="AX103" s="567"/>
      <c r="AY103" s="136"/>
      <c r="AZ103" s="136"/>
      <c r="BA103" s="556"/>
      <c r="BB103" s="434"/>
      <c r="BC103" s="17"/>
      <c r="BD103" s="17"/>
      <c r="BE103" s="437"/>
      <c r="BF103" s="320"/>
      <c r="BG103" s="17"/>
      <c r="BH103" s="17"/>
      <c r="BI103" s="293"/>
      <c r="BJ103" s="443">
        <v>52783.124949152523</v>
      </c>
      <c r="BK103" s="95">
        <v>293239.58305084752</v>
      </c>
      <c r="BL103" s="17"/>
      <c r="BM103" s="352">
        <v>346022.70800000004</v>
      </c>
      <c r="BN103" s="501"/>
      <c r="BO103" s="92"/>
      <c r="BP103" s="92"/>
      <c r="BQ103" s="295"/>
      <c r="BR103" s="443">
        <v>79174.687423728814</v>
      </c>
      <c r="BS103" s="95">
        <v>439859.37457627116</v>
      </c>
      <c r="BT103" s="92"/>
      <c r="BU103" s="352">
        <v>519034.06199999998</v>
      </c>
      <c r="BV103" s="501"/>
      <c r="BW103" s="92"/>
      <c r="BX103" s="92"/>
      <c r="BY103" s="295"/>
      <c r="BZ103" s="443">
        <v>79174.687423728814</v>
      </c>
      <c r="CA103" s="95">
        <v>439859.37457627116</v>
      </c>
      <c r="CB103" s="92"/>
      <c r="CC103" s="352">
        <v>519034.06199999998</v>
      </c>
      <c r="CD103" s="351">
        <f t="shared" si="428"/>
        <v>211132.49979661015</v>
      </c>
      <c r="CE103" s="92">
        <f t="shared" si="428"/>
        <v>1172958.3322033898</v>
      </c>
      <c r="CF103" s="92">
        <f t="shared" si="428"/>
        <v>0</v>
      </c>
      <c r="CG103" s="352">
        <f t="shared" si="428"/>
        <v>1384090.8319999999</v>
      </c>
      <c r="CH103" s="695" t="s">
        <v>739</v>
      </c>
      <c r="CI103" s="118" t="s">
        <v>773</v>
      </c>
      <c r="CJ103" s="774"/>
      <c r="CK103" s="775"/>
      <c r="CL103" s="775"/>
      <c r="CM103" s="776"/>
      <c r="CN103" s="774">
        <v>0</v>
      </c>
      <c r="CO103" s="775">
        <f t="shared" si="395"/>
        <v>211132.49979661015</v>
      </c>
      <c r="CP103" s="775">
        <f t="shared" si="396"/>
        <v>0</v>
      </c>
      <c r="CQ103" s="775">
        <f t="shared" si="397"/>
        <v>1172958.3322033898</v>
      </c>
      <c r="CR103" s="872">
        <f t="shared" si="398"/>
        <v>0</v>
      </c>
      <c r="CS103" s="776">
        <f t="shared" si="399"/>
        <v>1384090.8319999999</v>
      </c>
      <c r="CT103" s="2">
        <f t="shared" si="400"/>
        <v>0</v>
      </c>
    </row>
    <row r="104" spans="1:612" ht="18.75" customHeight="1" x14ac:dyDescent="0.2">
      <c r="B104" s="580" t="str">
        <f t="shared" si="412"/>
        <v>C2</v>
      </c>
      <c r="C104" s="601" t="s">
        <v>498</v>
      </c>
      <c r="D104" s="638"/>
      <c r="E104" s="129"/>
      <c r="F104" s="129"/>
      <c r="G104" s="129"/>
      <c r="H104" s="129"/>
      <c r="I104" s="129"/>
      <c r="J104" s="129"/>
      <c r="K104" s="639"/>
      <c r="L104" s="614"/>
      <c r="M104" s="143">
        <v>222996.4</v>
      </c>
      <c r="N104" s="131" t="s">
        <v>168</v>
      </c>
      <c r="O104" s="132">
        <f>+Y104</f>
        <v>44654</v>
      </c>
      <c r="P104" s="133">
        <f>+AF104</f>
        <v>44752</v>
      </c>
      <c r="Q104" s="831" t="s">
        <v>778</v>
      </c>
      <c r="R104" s="134">
        <v>1</v>
      </c>
      <c r="S104" s="135"/>
      <c r="T104" s="134" t="s">
        <v>27</v>
      </c>
      <c r="U104" s="42" t="s">
        <v>169</v>
      </c>
      <c r="V104" s="144" t="s">
        <v>60</v>
      </c>
      <c r="W104" s="42">
        <v>60</v>
      </c>
      <c r="X104" s="43">
        <v>44649</v>
      </c>
      <c r="Y104" s="43">
        <f>+X104+5</f>
        <v>44654</v>
      </c>
      <c r="Z104" s="43">
        <f>+Y104+14</f>
        <v>44668</v>
      </c>
      <c r="AA104" s="43">
        <f>+Z104+7</f>
        <v>44675</v>
      </c>
      <c r="AB104" s="43">
        <f>+AA104+7</f>
        <v>44682</v>
      </c>
      <c r="AC104" s="43"/>
      <c r="AD104" s="43"/>
      <c r="AE104" s="43">
        <f>+AB104+10</f>
        <v>44692</v>
      </c>
      <c r="AF104" s="43">
        <f>+AE104+W104</f>
        <v>44752</v>
      </c>
      <c r="AG104" s="1041"/>
      <c r="AH104" s="443"/>
      <c r="AI104" s="95"/>
      <c r="AJ104" s="136"/>
      <c r="AK104" s="557"/>
      <c r="AL104" s="443"/>
      <c r="AM104" s="95"/>
      <c r="AN104" s="136"/>
      <c r="AO104" s="548"/>
      <c r="AP104" s="506"/>
      <c r="AQ104" s="95"/>
      <c r="AR104" s="136"/>
      <c r="AS104" s="557"/>
      <c r="AT104" s="443"/>
      <c r="AU104" s="95"/>
      <c r="AV104" s="136"/>
      <c r="AW104" s="548"/>
      <c r="AX104" s="506">
        <v>5351.9135999999999</v>
      </c>
      <c r="AY104" s="95">
        <v>61547.006399999998</v>
      </c>
      <c r="AZ104" s="136"/>
      <c r="BA104" s="557">
        <v>66898.92</v>
      </c>
      <c r="BB104" s="443">
        <v>5351.9135999999999</v>
      </c>
      <c r="BC104" s="95">
        <v>61547.006399999998</v>
      </c>
      <c r="BD104" s="92"/>
      <c r="BE104" s="352">
        <v>66898.92</v>
      </c>
      <c r="BF104" s="506">
        <v>7135.8847999999998</v>
      </c>
      <c r="BG104" s="95">
        <v>82062.675199999998</v>
      </c>
      <c r="BH104" s="92"/>
      <c r="BI104" s="295">
        <v>89198.56</v>
      </c>
      <c r="BJ104" s="351"/>
      <c r="BK104" s="92"/>
      <c r="BL104" s="92"/>
      <c r="BM104" s="437"/>
      <c r="BN104" s="320"/>
      <c r="BO104" s="17"/>
      <c r="BP104" s="17"/>
      <c r="BQ104" s="293"/>
      <c r="BR104" s="434"/>
      <c r="BS104" s="17"/>
      <c r="BT104" s="17"/>
      <c r="BU104" s="437"/>
      <c r="BV104" s="320"/>
      <c r="BW104" s="17"/>
      <c r="BX104" s="17"/>
      <c r="BY104" s="293"/>
      <c r="BZ104" s="434"/>
      <c r="CA104" s="17"/>
      <c r="CB104" s="17"/>
      <c r="CC104" s="437"/>
      <c r="CD104" s="351">
        <f t="shared" si="428"/>
        <v>17839.712</v>
      </c>
      <c r="CE104" s="92">
        <f t="shared" si="428"/>
        <v>205156.68799999999</v>
      </c>
      <c r="CF104" s="92">
        <f t="shared" si="428"/>
        <v>0</v>
      </c>
      <c r="CG104" s="352">
        <f t="shared" si="428"/>
        <v>222996.4</v>
      </c>
      <c r="CH104" s="695" t="s">
        <v>739</v>
      </c>
      <c r="CI104" s="118" t="s">
        <v>773</v>
      </c>
      <c r="CJ104" s="774"/>
      <c r="CK104" s="775"/>
      <c r="CL104" s="775"/>
      <c r="CM104" s="776"/>
      <c r="CN104" s="774">
        <v>0</v>
      </c>
      <c r="CO104" s="775">
        <f t="shared" si="395"/>
        <v>17839.712</v>
      </c>
      <c r="CP104" s="775">
        <f t="shared" si="396"/>
        <v>0</v>
      </c>
      <c r="CQ104" s="775">
        <f t="shared" si="397"/>
        <v>205156.68799999999</v>
      </c>
      <c r="CR104" s="872">
        <f t="shared" si="398"/>
        <v>0</v>
      </c>
      <c r="CS104" s="776">
        <f t="shared" si="399"/>
        <v>222996.4</v>
      </c>
      <c r="CT104" s="2">
        <f t="shared" si="400"/>
        <v>0</v>
      </c>
    </row>
    <row r="105" spans="1:612" ht="18.75" customHeight="1" x14ac:dyDescent="0.2">
      <c r="B105" s="580" t="str">
        <f t="shared" si="412"/>
        <v>C2</v>
      </c>
      <c r="C105" s="601" t="s">
        <v>499</v>
      </c>
      <c r="D105" s="638"/>
      <c r="E105" s="129"/>
      <c r="F105" s="129"/>
      <c r="G105" s="129"/>
      <c r="H105" s="129"/>
      <c r="I105" s="129"/>
      <c r="J105" s="129"/>
      <c r="K105" s="639"/>
      <c r="L105" s="614"/>
      <c r="M105" s="143">
        <v>66000</v>
      </c>
      <c r="N105" s="131" t="s">
        <v>168</v>
      </c>
      <c r="O105" s="132">
        <f>+Y105</f>
        <v>0</v>
      </c>
      <c r="P105" s="133">
        <f>+AF105</f>
        <v>0</v>
      </c>
      <c r="Q105" s="831"/>
      <c r="R105" s="134">
        <v>1</v>
      </c>
      <c r="S105" s="135"/>
      <c r="T105" s="134" t="s">
        <v>27</v>
      </c>
      <c r="U105" s="42"/>
      <c r="V105" s="42"/>
      <c r="W105" s="42"/>
      <c r="X105" s="42"/>
      <c r="Y105" s="46"/>
      <c r="Z105" s="46"/>
      <c r="AA105" s="46"/>
      <c r="AB105" s="46"/>
      <c r="AC105" s="46"/>
      <c r="AD105" s="46"/>
      <c r="AE105" s="46"/>
      <c r="AF105" s="46"/>
      <c r="AG105" s="1041"/>
      <c r="AH105" s="443"/>
      <c r="AI105" s="95"/>
      <c r="AJ105" s="136"/>
      <c r="AK105" s="557"/>
      <c r="AL105" s="443"/>
      <c r="AM105" s="95"/>
      <c r="AN105" s="136"/>
      <c r="AO105" s="548"/>
      <c r="AP105" s="506"/>
      <c r="AQ105" s="95"/>
      <c r="AR105" s="136"/>
      <c r="AS105" s="557"/>
      <c r="AT105" s="443"/>
      <c r="AU105" s="95"/>
      <c r="AV105" s="136"/>
      <c r="AW105" s="548"/>
      <c r="AX105" s="506">
        <v>1760</v>
      </c>
      <c r="AY105" s="95">
        <v>20240</v>
      </c>
      <c r="AZ105" s="136"/>
      <c r="BA105" s="557">
        <v>22000</v>
      </c>
      <c r="BB105" s="351">
        <v>1760</v>
      </c>
      <c r="BC105" s="92">
        <v>20240</v>
      </c>
      <c r="BD105" s="92"/>
      <c r="BE105" s="352">
        <v>22000</v>
      </c>
      <c r="BF105" s="501">
        <v>1760</v>
      </c>
      <c r="BG105" s="92">
        <v>20240</v>
      </c>
      <c r="BH105" s="92"/>
      <c r="BI105" s="295">
        <v>22000</v>
      </c>
      <c r="BJ105" s="351"/>
      <c r="BK105" s="92"/>
      <c r="BL105" s="92"/>
      <c r="BM105" s="437"/>
      <c r="BN105" s="320"/>
      <c r="BO105" s="17"/>
      <c r="BP105" s="17"/>
      <c r="BQ105" s="293"/>
      <c r="BR105" s="434"/>
      <c r="BS105" s="17"/>
      <c r="BT105" s="17"/>
      <c r="BU105" s="437"/>
      <c r="BV105" s="320"/>
      <c r="BW105" s="17"/>
      <c r="BX105" s="17"/>
      <c r="BY105" s="293"/>
      <c r="BZ105" s="434"/>
      <c r="CA105" s="17"/>
      <c r="CB105" s="17"/>
      <c r="CC105" s="437"/>
      <c r="CD105" s="351">
        <f t="shared" si="428"/>
        <v>5280</v>
      </c>
      <c r="CE105" s="92">
        <f t="shared" si="428"/>
        <v>60720</v>
      </c>
      <c r="CF105" s="92">
        <f t="shared" si="428"/>
        <v>0</v>
      </c>
      <c r="CG105" s="352">
        <f t="shared" si="428"/>
        <v>66000</v>
      </c>
      <c r="CH105" s="695" t="s">
        <v>739</v>
      </c>
      <c r="CI105" s="118" t="s">
        <v>773</v>
      </c>
      <c r="CJ105" s="774"/>
      <c r="CK105" s="775"/>
      <c r="CL105" s="775"/>
      <c r="CM105" s="776"/>
      <c r="CN105" s="774">
        <v>0</v>
      </c>
      <c r="CO105" s="775">
        <f t="shared" si="395"/>
        <v>5280</v>
      </c>
      <c r="CP105" s="775">
        <f t="shared" si="396"/>
        <v>0</v>
      </c>
      <c r="CQ105" s="775">
        <f t="shared" si="397"/>
        <v>60720</v>
      </c>
      <c r="CR105" s="872">
        <f t="shared" si="398"/>
        <v>0</v>
      </c>
      <c r="CS105" s="776">
        <f t="shared" si="399"/>
        <v>66000</v>
      </c>
      <c r="CT105" s="2">
        <f t="shared" si="400"/>
        <v>0</v>
      </c>
    </row>
    <row r="106" spans="1:612" ht="18.75" customHeight="1" x14ac:dyDescent="0.2">
      <c r="B106" s="580" t="str">
        <f t="shared" si="412"/>
        <v>C2</v>
      </c>
      <c r="C106" s="601" t="s">
        <v>500</v>
      </c>
      <c r="D106" s="638"/>
      <c r="E106" s="129"/>
      <c r="F106" s="129"/>
      <c r="G106" s="129"/>
      <c r="H106" s="129"/>
      <c r="I106" s="129"/>
      <c r="J106" s="129"/>
      <c r="K106" s="639"/>
      <c r="L106" s="614"/>
      <c r="M106" s="143">
        <v>143500</v>
      </c>
      <c r="N106" s="131" t="s">
        <v>168</v>
      </c>
      <c r="O106" s="132">
        <f>+Y106</f>
        <v>44650</v>
      </c>
      <c r="P106" s="133">
        <f>+AF106</f>
        <v>44778</v>
      </c>
      <c r="Q106" s="831" t="s">
        <v>778</v>
      </c>
      <c r="R106" s="134">
        <v>1</v>
      </c>
      <c r="S106" s="139"/>
      <c r="T106" s="134" t="s">
        <v>27</v>
      </c>
      <c r="U106" s="42" t="s">
        <v>169</v>
      </c>
      <c r="V106" s="131" t="s">
        <v>60</v>
      </c>
      <c r="W106" s="42">
        <v>90</v>
      </c>
      <c r="X106" s="43">
        <v>44645</v>
      </c>
      <c r="Y106" s="43">
        <f>+X106+5</f>
        <v>44650</v>
      </c>
      <c r="Z106" s="43">
        <f>+Y106+14</f>
        <v>44664</v>
      </c>
      <c r="AA106" s="43">
        <f>+Z106+7</f>
        <v>44671</v>
      </c>
      <c r="AB106" s="43">
        <f>+AA106+7</f>
        <v>44678</v>
      </c>
      <c r="AC106" s="43"/>
      <c r="AD106" s="43"/>
      <c r="AE106" s="43">
        <f>+AB106+10</f>
        <v>44688</v>
      </c>
      <c r="AF106" s="43">
        <f>+AE106+W106</f>
        <v>44778</v>
      </c>
      <c r="AG106" s="1041"/>
      <c r="AH106" s="443"/>
      <c r="AI106" s="95"/>
      <c r="AJ106" s="136"/>
      <c r="AK106" s="557"/>
      <c r="AL106" s="443"/>
      <c r="AM106" s="95"/>
      <c r="AN106" s="136"/>
      <c r="AO106" s="548"/>
      <c r="AP106" s="506"/>
      <c r="AQ106" s="95"/>
      <c r="AR106" s="136"/>
      <c r="AS106" s="557"/>
      <c r="AT106" s="443"/>
      <c r="AU106" s="95"/>
      <c r="AV106" s="136"/>
      <c r="AW106" s="548"/>
      <c r="AX106" s="506">
        <v>3826.666666666667</v>
      </c>
      <c r="AY106" s="95">
        <v>44006.666666666672</v>
      </c>
      <c r="AZ106" s="136"/>
      <c r="BA106" s="557">
        <v>47833.333333333336</v>
      </c>
      <c r="BB106" s="443">
        <v>3826.666666666667</v>
      </c>
      <c r="BC106" s="95">
        <v>44006.666666666672</v>
      </c>
      <c r="BD106" s="92"/>
      <c r="BE106" s="352">
        <v>47833.333333333336</v>
      </c>
      <c r="BF106" s="506">
        <v>3826.666666666667</v>
      </c>
      <c r="BG106" s="95">
        <v>44006.666666666672</v>
      </c>
      <c r="BH106" s="92"/>
      <c r="BI106" s="295">
        <v>47833.333333333336</v>
      </c>
      <c r="BJ106" s="351"/>
      <c r="BK106" s="92"/>
      <c r="BL106" s="92"/>
      <c r="BM106" s="437"/>
      <c r="BN106" s="320"/>
      <c r="BO106" s="17"/>
      <c r="BP106" s="17"/>
      <c r="BQ106" s="293"/>
      <c r="BR106" s="434"/>
      <c r="BS106" s="17"/>
      <c r="BT106" s="17"/>
      <c r="BU106" s="437"/>
      <c r="BV106" s="320"/>
      <c r="BW106" s="17"/>
      <c r="BX106" s="17"/>
      <c r="BY106" s="293"/>
      <c r="BZ106" s="434"/>
      <c r="CA106" s="17"/>
      <c r="CB106" s="17"/>
      <c r="CC106" s="437"/>
      <c r="CD106" s="351">
        <f t="shared" ref="CD106:CG107" si="447">AH106+AL106+AP106+AT106+AX106+BB106+BF106+BJ106+BN106+BR106+BV106+BZ106</f>
        <v>11480</v>
      </c>
      <c r="CE106" s="92">
        <f t="shared" si="447"/>
        <v>132020</v>
      </c>
      <c r="CF106" s="92">
        <f t="shared" si="447"/>
        <v>0</v>
      </c>
      <c r="CG106" s="352">
        <f t="shared" si="447"/>
        <v>143500</v>
      </c>
      <c r="CH106" s="695" t="s">
        <v>739</v>
      </c>
      <c r="CI106" s="118" t="s">
        <v>773</v>
      </c>
      <c r="CJ106" s="774"/>
      <c r="CK106" s="775"/>
      <c r="CL106" s="775"/>
      <c r="CM106" s="776"/>
      <c r="CN106" s="774">
        <v>0</v>
      </c>
      <c r="CO106" s="775">
        <f t="shared" si="395"/>
        <v>11480</v>
      </c>
      <c r="CP106" s="775">
        <f t="shared" si="396"/>
        <v>0</v>
      </c>
      <c r="CQ106" s="775">
        <f t="shared" si="397"/>
        <v>132020</v>
      </c>
      <c r="CR106" s="872">
        <f t="shared" si="398"/>
        <v>0</v>
      </c>
      <c r="CS106" s="776">
        <f t="shared" si="399"/>
        <v>143500</v>
      </c>
      <c r="CT106" s="2">
        <f t="shared" si="400"/>
        <v>0</v>
      </c>
    </row>
    <row r="107" spans="1:612" ht="18.75" customHeight="1" x14ac:dyDescent="0.2">
      <c r="B107" s="580" t="str">
        <f t="shared" si="412"/>
        <v>C2</v>
      </c>
      <c r="C107" s="601" t="s">
        <v>501</v>
      </c>
      <c r="D107" s="638"/>
      <c r="E107" s="129"/>
      <c r="F107" s="129"/>
      <c r="G107" s="129"/>
      <c r="H107" s="129"/>
      <c r="I107" s="129"/>
      <c r="J107" s="129"/>
      <c r="K107" s="639"/>
      <c r="L107" s="614"/>
      <c r="M107" s="143">
        <v>110500</v>
      </c>
      <c r="N107" s="131" t="s">
        <v>168</v>
      </c>
      <c r="O107" s="132">
        <f>+Y107</f>
        <v>44650</v>
      </c>
      <c r="P107" s="133">
        <f>+AF107</f>
        <v>44796</v>
      </c>
      <c r="Q107" s="831" t="s">
        <v>778</v>
      </c>
      <c r="R107" s="134">
        <v>1</v>
      </c>
      <c r="S107" s="139"/>
      <c r="T107" s="134" t="s">
        <v>27</v>
      </c>
      <c r="U107" s="42" t="s">
        <v>169</v>
      </c>
      <c r="V107" s="104" t="s">
        <v>60</v>
      </c>
      <c r="W107" s="42">
        <v>90</v>
      </c>
      <c r="X107" s="43">
        <v>44645</v>
      </c>
      <c r="Y107" s="43">
        <f>+X107+5</f>
        <v>44650</v>
      </c>
      <c r="Z107" s="46">
        <f>+Y107+14</f>
        <v>44664</v>
      </c>
      <c r="AA107" s="46">
        <f>+Z107+5+5</f>
        <v>44674</v>
      </c>
      <c r="AB107" s="46">
        <f>+AA107+14+7</f>
        <v>44695</v>
      </c>
      <c r="AC107" s="46"/>
      <c r="AD107" s="46">
        <f>+AB107+1</f>
        <v>44696</v>
      </c>
      <c r="AE107" s="46">
        <f>+AD107+10</f>
        <v>44706</v>
      </c>
      <c r="AF107" s="43">
        <f>+AE107+W107</f>
        <v>44796</v>
      </c>
      <c r="AG107" s="1041"/>
      <c r="AH107" s="443"/>
      <c r="AI107" s="95"/>
      <c r="AJ107" s="136"/>
      <c r="AK107" s="557"/>
      <c r="AL107" s="443"/>
      <c r="AM107" s="95"/>
      <c r="AN107" s="136"/>
      <c r="AO107" s="548"/>
      <c r="AP107" s="506"/>
      <c r="AQ107" s="95"/>
      <c r="AR107" s="136"/>
      <c r="AS107" s="557"/>
      <c r="AT107" s="443"/>
      <c r="AU107" s="95"/>
      <c r="AV107" s="136"/>
      <c r="AW107" s="548"/>
      <c r="AX107" s="506">
        <v>5618.6440677966093</v>
      </c>
      <c r="AY107" s="95">
        <v>31214.689265536726</v>
      </c>
      <c r="AZ107" s="136"/>
      <c r="BA107" s="557">
        <v>36833.333333333336</v>
      </c>
      <c r="BB107" s="443">
        <v>5618.6440677966093</v>
      </c>
      <c r="BC107" s="95">
        <v>31214.689265536726</v>
      </c>
      <c r="BD107" s="92"/>
      <c r="BE107" s="352">
        <v>36833.333333333336</v>
      </c>
      <c r="BF107" s="506">
        <v>5618.6440677966093</v>
      </c>
      <c r="BG107" s="95">
        <v>31214.689265536726</v>
      </c>
      <c r="BH107" s="92"/>
      <c r="BI107" s="295">
        <v>36833.333333333336</v>
      </c>
      <c r="BJ107" s="351"/>
      <c r="BK107" s="92"/>
      <c r="BL107" s="92"/>
      <c r="BM107" s="437"/>
      <c r="BN107" s="320"/>
      <c r="BO107" s="17"/>
      <c r="BP107" s="17"/>
      <c r="BQ107" s="293"/>
      <c r="BR107" s="434"/>
      <c r="BS107" s="17"/>
      <c r="BT107" s="17"/>
      <c r="BU107" s="437"/>
      <c r="BV107" s="320"/>
      <c r="BW107" s="17"/>
      <c r="BX107" s="17"/>
      <c r="BY107" s="293"/>
      <c r="BZ107" s="434"/>
      <c r="CA107" s="17"/>
      <c r="CB107" s="17"/>
      <c r="CC107" s="437"/>
      <c r="CD107" s="351">
        <f t="shared" si="447"/>
        <v>16855.932203389828</v>
      </c>
      <c r="CE107" s="92">
        <f t="shared" si="447"/>
        <v>93644.067796610179</v>
      </c>
      <c r="CF107" s="92">
        <f t="shared" si="447"/>
        <v>0</v>
      </c>
      <c r="CG107" s="352">
        <f t="shared" si="447"/>
        <v>110500</v>
      </c>
      <c r="CH107" s="695" t="s">
        <v>739</v>
      </c>
      <c r="CI107" s="118" t="s">
        <v>773</v>
      </c>
      <c r="CJ107" s="774"/>
      <c r="CK107" s="775"/>
      <c r="CL107" s="775"/>
      <c r="CM107" s="776"/>
      <c r="CN107" s="774">
        <v>0</v>
      </c>
      <c r="CO107" s="775">
        <f t="shared" si="395"/>
        <v>16855.932203389828</v>
      </c>
      <c r="CP107" s="775">
        <f t="shared" si="396"/>
        <v>0</v>
      </c>
      <c r="CQ107" s="775">
        <f t="shared" si="397"/>
        <v>93644.067796610179</v>
      </c>
      <c r="CR107" s="872">
        <f t="shared" si="398"/>
        <v>0</v>
      </c>
      <c r="CS107" s="776">
        <f t="shared" si="399"/>
        <v>110500</v>
      </c>
      <c r="CT107" s="2">
        <f t="shared" si="400"/>
        <v>0</v>
      </c>
    </row>
    <row r="108" spans="1:612" ht="18.75" customHeight="1" x14ac:dyDescent="0.25">
      <c r="B108" s="580" t="str">
        <f t="shared" si="412"/>
        <v>C2</v>
      </c>
      <c r="C108" s="600" t="s">
        <v>507</v>
      </c>
      <c r="D108" s="636"/>
      <c r="E108" s="123"/>
      <c r="F108" s="123"/>
      <c r="G108" s="123"/>
      <c r="H108" s="123"/>
      <c r="I108" s="123"/>
      <c r="J108" s="123"/>
      <c r="K108" s="637"/>
      <c r="L108" s="613"/>
      <c r="M108" s="145"/>
      <c r="N108" s="77"/>
      <c r="O108" s="124"/>
      <c r="P108" s="125"/>
      <c r="Q108" s="76"/>
      <c r="R108" s="76"/>
      <c r="S108" s="141"/>
      <c r="T108" s="76"/>
      <c r="U108" s="77"/>
      <c r="V108" s="77"/>
      <c r="W108" s="77"/>
      <c r="X108" s="124"/>
      <c r="Y108" s="124"/>
      <c r="Z108" s="127"/>
      <c r="AA108" s="127"/>
      <c r="AB108" s="127"/>
      <c r="AC108" s="127"/>
      <c r="AD108" s="127"/>
      <c r="AE108" s="127"/>
      <c r="AF108" s="127"/>
      <c r="AG108" s="1041"/>
      <c r="AH108" s="439"/>
      <c r="AI108" s="96"/>
      <c r="AJ108" s="96"/>
      <c r="AK108" s="294"/>
      <c r="AL108" s="439"/>
      <c r="AM108" s="96"/>
      <c r="AN108" s="96"/>
      <c r="AO108" s="440"/>
      <c r="AP108" s="505"/>
      <c r="AQ108" s="96"/>
      <c r="AR108" s="96"/>
      <c r="AS108" s="294"/>
      <c r="AT108" s="439"/>
      <c r="AU108" s="96"/>
      <c r="AV108" s="96"/>
      <c r="AW108" s="440"/>
      <c r="AX108" s="502">
        <v>37368.361120000001</v>
      </c>
      <c r="AY108" s="94">
        <v>30736.152879999998</v>
      </c>
      <c r="AZ108" s="96">
        <v>0</v>
      </c>
      <c r="BA108" s="294">
        <v>68104.513999999996</v>
      </c>
      <c r="BB108" s="473">
        <v>15528.36112</v>
      </c>
      <c r="BC108" s="94">
        <v>52576.152879999994</v>
      </c>
      <c r="BD108" s="96">
        <v>0</v>
      </c>
      <c r="BE108" s="440">
        <v>68104.513999999996</v>
      </c>
      <c r="BF108" s="502">
        <v>16331.148160000001</v>
      </c>
      <c r="BG108" s="94">
        <v>61808.203840000002</v>
      </c>
      <c r="BH108" s="96">
        <v>0</v>
      </c>
      <c r="BI108" s="294">
        <v>78139.351999999999</v>
      </c>
      <c r="BJ108" s="473">
        <v>18474.093732203386</v>
      </c>
      <c r="BK108" s="94">
        <v>102633.85406779661</v>
      </c>
      <c r="BL108" s="96">
        <v>0</v>
      </c>
      <c r="BM108" s="440">
        <v>121107.94779999999</v>
      </c>
      <c r="BN108" s="502">
        <v>0</v>
      </c>
      <c r="BO108" s="94">
        <v>0</v>
      </c>
      <c r="BP108" s="96">
        <v>0</v>
      </c>
      <c r="BQ108" s="294">
        <v>0</v>
      </c>
      <c r="BR108" s="473">
        <v>27711.140598305064</v>
      </c>
      <c r="BS108" s="94">
        <v>153950.78110169491</v>
      </c>
      <c r="BT108" s="96">
        <v>0</v>
      </c>
      <c r="BU108" s="440">
        <v>181661.92169999998</v>
      </c>
      <c r="BV108" s="502">
        <v>0</v>
      </c>
      <c r="BW108" s="94">
        <v>0</v>
      </c>
      <c r="BX108" s="96">
        <v>0</v>
      </c>
      <c r="BY108" s="294">
        <v>0</v>
      </c>
      <c r="BZ108" s="473">
        <v>27711.140598305064</v>
      </c>
      <c r="CA108" s="94">
        <v>153950.78110169491</v>
      </c>
      <c r="CB108" s="96">
        <v>0</v>
      </c>
      <c r="CC108" s="440">
        <v>181661.92169999998</v>
      </c>
      <c r="CD108" s="349">
        <f>AH108+AL108+AP108+AT108+AX108+BB108+BF108+BJ108+BN108+BR108+BV108+BZ108</f>
        <v>143124.2453288135</v>
      </c>
      <c r="CE108" s="128">
        <f>AI108+AM108+AQ108+AU108+AY108+BC108+BG108+BK108+BO108+BS108+BW108+CA108</f>
        <v>555655.92587118642</v>
      </c>
      <c r="CF108" s="128">
        <f>AJ108+AN108+AR108+AV108+AZ108+BD108+BH108+BL108+BP108+BT108+BX108+CB108</f>
        <v>0</v>
      </c>
      <c r="CG108" s="350">
        <f>AK108+AO108+AS108+AW108+BA108+BE108+BI108+BM108+BQ108+BU108+BY108+CC108</f>
        <v>698780.17119999987</v>
      </c>
      <c r="CH108" s="695"/>
      <c r="CI108" s="118"/>
      <c r="CJ108" s="823" t="str">
        <f>IF(H108=0,IF(CD108&gt;0,"Error",H108-CD108),H108-CD108)</f>
        <v>Error</v>
      </c>
      <c r="CK108" s="824" t="str">
        <f t="shared" ref="CK108" si="448">IF(I108=0,IF(CE108&gt;0,"Error",I108-CE108),I108-CE108)</f>
        <v>Error</v>
      </c>
      <c r="CL108" s="825">
        <f t="shared" ref="CL108" si="449">IF(J108=0,IF(CF108&gt;0,"Error",J108-CF108),J108-CF108)</f>
        <v>0</v>
      </c>
      <c r="CM108" s="826" t="str">
        <f t="shared" ref="CM108" si="450">IF(K108=0,IF(CG108&gt;0,"Error",K108-CG108),K108-CG108)</f>
        <v>Error</v>
      </c>
      <c r="CN108" s="823">
        <v>0</v>
      </c>
      <c r="CO108" s="824">
        <f t="shared" si="395"/>
        <v>143124.2453288135</v>
      </c>
      <c r="CP108" s="825">
        <f t="shared" si="396"/>
        <v>0</v>
      </c>
      <c r="CQ108" s="824">
        <f t="shared" si="397"/>
        <v>555655.92587118642</v>
      </c>
      <c r="CR108" s="871">
        <f t="shared" si="398"/>
        <v>0</v>
      </c>
      <c r="CS108" s="826">
        <f t="shared" si="399"/>
        <v>698780.17119999998</v>
      </c>
      <c r="CT108" s="2">
        <f t="shared" si="400"/>
        <v>0</v>
      </c>
    </row>
    <row r="109" spans="1:612" ht="18.75" customHeight="1" x14ac:dyDescent="0.25">
      <c r="B109" s="580" t="str">
        <f t="shared" si="412"/>
        <v>C2</v>
      </c>
      <c r="C109" s="601" t="s">
        <v>502</v>
      </c>
      <c r="D109" s="638"/>
      <c r="E109" s="129"/>
      <c r="F109" s="129"/>
      <c r="G109" s="129"/>
      <c r="H109" s="129"/>
      <c r="I109" s="129"/>
      <c r="J109" s="129"/>
      <c r="K109" s="639"/>
      <c r="L109" s="614"/>
      <c r="M109" s="143">
        <v>605539.73899999994</v>
      </c>
      <c r="N109" s="131" t="s">
        <v>168</v>
      </c>
      <c r="O109" s="132">
        <f>+Y109</f>
        <v>44654</v>
      </c>
      <c r="P109" s="133">
        <f>+AF109</f>
        <v>44986</v>
      </c>
      <c r="Q109" s="134" t="s">
        <v>72</v>
      </c>
      <c r="R109" s="134">
        <v>1</v>
      </c>
      <c r="S109" s="139"/>
      <c r="T109" s="134" t="s">
        <v>27</v>
      </c>
      <c r="U109" s="42" t="s">
        <v>169</v>
      </c>
      <c r="V109" s="42" t="s">
        <v>75</v>
      </c>
      <c r="W109" s="42">
        <v>230</v>
      </c>
      <c r="X109" s="43">
        <v>44649</v>
      </c>
      <c r="Y109" s="43">
        <f>+X109+5</f>
        <v>44654</v>
      </c>
      <c r="Z109" s="43">
        <f>+Y109+14</f>
        <v>44668</v>
      </c>
      <c r="AA109" s="43">
        <f>+Z109+7+5+2</f>
        <v>44682</v>
      </c>
      <c r="AB109" s="43">
        <f>+AA109+30+7</f>
        <v>44719</v>
      </c>
      <c r="AC109" s="43">
        <f>+AB109+3+3+14</f>
        <v>44739</v>
      </c>
      <c r="AD109" s="43">
        <f>+AC109+3</f>
        <v>44742</v>
      </c>
      <c r="AE109" s="43">
        <f>+AD109+7+7</f>
        <v>44756</v>
      </c>
      <c r="AF109" s="43">
        <f>+AE109+W109</f>
        <v>44986</v>
      </c>
      <c r="AG109" s="409"/>
      <c r="AH109" s="438"/>
      <c r="AI109" s="136"/>
      <c r="AJ109" s="136"/>
      <c r="AK109" s="557"/>
      <c r="AL109" s="438"/>
      <c r="AM109" s="136"/>
      <c r="AN109" s="136"/>
      <c r="AO109" s="548"/>
      <c r="AP109" s="567"/>
      <c r="AQ109" s="136"/>
      <c r="AR109" s="136"/>
      <c r="AS109" s="557"/>
      <c r="AT109" s="438"/>
      <c r="AU109" s="136"/>
      <c r="AV109" s="136"/>
      <c r="AW109" s="548"/>
      <c r="AX109" s="567"/>
      <c r="AY109" s="136"/>
      <c r="AZ109" s="136"/>
      <c r="BA109" s="557"/>
      <c r="BB109" s="351"/>
      <c r="BC109" s="92"/>
      <c r="BD109" s="92"/>
      <c r="BE109" s="352"/>
      <c r="BF109" s="501"/>
      <c r="BG109" s="92"/>
      <c r="BH109" s="92"/>
      <c r="BI109" s="295"/>
      <c r="BJ109" s="351">
        <v>18474.093732203386</v>
      </c>
      <c r="BK109" s="92">
        <v>102633.85406779661</v>
      </c>
      <c r="BL109" s="92"/>
      <c r="BM109" s="352">
        <v>121107.94779999999</v>
      </c>
      <c r="BN109" s="501"/>
      <c r="BO109" s="92"/>
      <c r="BP109" s="92"/>
      <c r="BQ109" s="293"/>
      <c r="BR109" s="443">
        <v>27711.140598305064</v>
      </c>
      <c r="BS109" s="95">
        <v>153950.78110169491</v>
      </c>
      <c r="BT109" s="17"/>
      <c r="BU109" s="352">
        <v>181661.92169999998</v>
      </c>
      <c r="BV109" s="501"/>
      <c r="BW109" s="92"/>
      <c r="BX109" s="92"/>
      <c r="BY109" s="295"/>
      <c r="BZ109" s="351">
        <v>27711.140598305064</v>
      </c>
      <c r="CA109" s="92">
        <v>153950.78110169491</v>
      </c>
      <c r="CB109" s="92"/>
      <c r="CC109" s="352">
        <v>181661.92169999998</v>
      </c>
      <c r="CD109" s="351">
        <f t="shared" ref="CD109:CG124" si="451">AH109+AL109+AP109+AT109+AX109+BB109+BF109+BJ109+BN109+BR109+BV109+BZ109</f>
        <v>73896.374928813515</v>
      </c>
      <c r="CE109" s="92">
        <f t="shared" si="451"/>
        <v>410535.41627118643</v>
      </c>
      <c r="CF109" s="92">
        <f t="shared" si="451"/>
        <v>0</v>
      </c>
      <c r="CG109" s="352">
        <f t="shared" si="451"/>
        <v>484431.79119999998</v>
      </c>
      <c r="CH109" s="695" t="s">
        <v>739</v>
      </c>
      <c r="CI109" s="118" t="s">
        <v>773</v>
      </c>
      <c r="CJ109" s="774"/>
      <c r="CK109" s="775"/>
      <c r="CL109" s="775"/>
      <c r="CM109" s="776"/>
      <c r="CN109" s="774">
        <v>0</v>
      </c>
      <c r="CO109" s="775">
        <f t="shared" si="395"/>
        <v>73896.374928813515</v>
      </c>
      <c r="CP109" s="775">
        <f t="shared" si="396"/>
        <v>0</v>
      </c>
      <c r="CQ109" s="775">
        <f t="shared" si="397"/>
        <v>410535.41627118643</v>
      </c>
      <c r="CR109" s="872">
        <f t="shared" si="398"/>
        <v>0</v>
      </c>
      <c r="CS109" s="776">
        <f t="shared" si="399"/>
        <v>484431.79119999998</v>
      </c>
      <c r="CT109" s="2">
        <f t="shared" si="400"/>
        <v>0</v>
      </c>
    </row>
    <row r="110" spans="1:612" ht="18.75" customHeight="1" x14ac:dyDescent="0.25">
      <c r="B110" s="580" t="str">
        <f t="shared" si="412"/>
        <v>C2</v>
      </c>
      <c r="C110" s="601" t="s">
        <v>503</v>
      </c>
      <c r="D110" s="638"/>
      <c r="E110" s="129"/>
      <c r="F110" s="129"/>
      <c r="G110" s="129"/>
      <c r="H110" s="129"/>
      <c r="I110" s="129"/>
      <c r="J110" s="129"/>
      <c r="K110" s="639"/>
      <c r="L110" s="614"/>
      <c r="M110" s="143">
        <v>100348.38</v>
      </c>
      <c r="N110" s="131" t="s">
        <v>168</v>
      </c>
      <c r="O110" s="132">
        <f>+Y110</f>
        <v>44654</v>
      </c>
      <c r="P110" s="133">
        <f>+AF110</f>
        <v>44752</v>
      </c>
      <c r="Q110" s="134" t="s">
        <v>72</v>
      </c>
      <c r="R110" s="134">
        <v>1</v>
      </c>
      <c r="S110" s="139"/>
      <c r="T110" s="134" t="s">
        <v>27</v>
      </c>
      <c r="U110" s="42" t="s">
        <v>169</v>
      </c>
      <c r="V110" s="131" t="s">
        <v>60</v>
      </c>
      <c r="W110" s="42">
        <v>60</v>
      </c>
      <c r="X110" s="43">
        <v>44649</v>
      </c>
      <c r="Y110" s="43">
        <f>+X110+5</f>
        <v>44654</v>
      </c>
      <c r="Z110" s="43">
        <f>+Y110+14</f>
        <v>44668</v>
      </c>
      <c r="AA110" s="43">
        <f>+Z110+7</f>
        <v>44675</v>
      </c>
      <c r="AB110" s="43">
        <f>+AA110+7</f>
        <v>44682</v>
      </c>
      <c r="AC110" s="43"/>
      <c r="AD110" s="43"/>
      <c r="AE110" s="43">
        <f>+AB110+10</f>
        <v>44692</v>
      </c>
      <c r="AF110" s="43">
        <f>+AE110+W110</f>
        <v>44752</v>
      </c>
      <c r="AG110" s="409"/>
      <c r="AH110" s="443"/>
      <c r="AI110" s="95"/>
      <c r="AJ110" s="136"/>
      <c r="AK110" s="557"/>
      <c r="AL110" s="443"/>
      <c r="AM110" s="95"/>
      <c r="AN110" s="136"/>
      <c r="AO110" s="548"/>
      <c r="AP110" s="506"/>
      <c r="AQ110" s="95"/>
      <c r="AR110" s="136"/>
      <c r="AS110" s="557"/>
      <c r="AT110" s="443"/>
      <c r="AU110" s="95"/>
      <c r="AV110" s="136"/>
      <c r="AW110" s="548"/>
      <c r="AX110" s="506">
        <v>2408.36112</v>
      </c>
      <c r="AY110" s="95">
        <v>27696.152879999998</v>
      </c>
      <c r="AZ110" s="136"/>
      <c r="BA110" s="557">
        <v>30104.513999999999</v>
      </c>
      <c r="BB110" s="443">
        <v>2408.36112</v>
      </c>
      <c r="BC110" s="95">
        <v>27696.152879999998</v>
      </c>
      <c r="BD110" s="92"/>
      <c r="BE110" s="352">
        <v>30104.513999999999</v>
      </c>
      <c r="BF110" s="506">
        <v>3211.1481600000006</v>
      </c>
      <c r="BG110" s="95">
        <v>36928.203840000002</v>
      </c>
      <c r="BH110" s="92"/>
      <c r="BI110" s="295">
        <v>40139.352000000006</v>
      </c>
      <c r="BJ110" s="351"/>
      <c r="BK110" s="92"/>
      <c r="BL110" s="92"/>
      <c r="BM110" s="437"/>
      <c r="BN110" s="320"/>
      <c r="BO110" s="17"/>
      <c r="BP110" s="17"/>
      <c r="BQ110" s="293"/>
      <c r="BR110" s="434"/>
      <c r="BS110" s="17"/>
      <c r="BT110" s="17"/>
      <c r="BU110" s="437"/>
      <c r="BV110" s="320"/>
      <c r="BW110" s="17"/>
      <c r="BX110" s="17"/>
      <c r="BY110" s="293"/>
      <c r="BZ110" s="434"/>
      <c r="CA110" s="17"/>
      <c r="CB110" s="17"/>
      <c r="CC110" s="437"/>
      <c r="CD110" s="351">
        <f t="shared" si="451"/>
        <v>8027.8704000000007</v>
      </c>
      <c r="CE110" s="92">
        <f t="shared" si="451"/>
        <v>92320.50959999999</v>
      </c>
      <c r="CF110" s="92">
        <f t="shared" si="451"/>
        <v>0</v>
      </c>
      <c r="CG110" s="352">
        <f t="shared" si="451"/>
        <v>100348.38</v>
      </c>
      <c r="CH110" s="695" t="s">
        <v>739</v>
      </c>
      <c r="CI110" s="118" t="s">
        <v>773</v>
      </c>
      <c r="CJ110" s="774"/>
      <c r="CK110" s="775"/>
      <c r="CL110" s="775"/>
      <c r="CM110" s="776"/>
      <c r="CN110" s="774">
        <v>0</v>
      </c>
      <c r="CO110" s="775">
        <f t="shared" si="395"/>
        <v>8027.8704000000007</v>
      </c>
      <c r="CP110" s="775">
        <f t="shared" si="396"/>
        <v>0</v>
      </c>
      <c r="CQ110" s="775">
        <f t="shared" si="397"/>
        <v>92320.50959999999</v>
      </c>
      <c r="CR110" s="872">
        <f t="shared" si="398"/>
        <v>0</v>
      </c>
      <c r="CS110" s="776">
        <f t="shared" si="399"/>
        <v>100348.37999999999</v>
      </c>
      <c r="CT110" s="2">
        <f t="shared" si="400"/>
        <v>0</v>
      </c>
    </row>
    <row r="111" spans="1:612" ht="18.75" customHeight="1" x14ac:dyDescent="0.25">
      <c r="B111" s="580" t="str">
        <f t="shared" si="412"/>
        <v>C2</v>
      </c>
      <c r="C111" s="601" t="s">
        <v>504</v>
      </c>
      <c r="D111" s="638"/>
      <c r="E111" s="129"/>
      <c r="F111" s="129"/>
      <c r="G111" s="129"/>
      <c r="H111" s="129"/>
      <c r="I111" s="129"/>
      <c r="J111" s="129"/>
      <c r="K111" s="639"/>
      <c r="L111" s="614"/>
      <c r="M111" s="143">
        <v>36000</v>
      </c>
      <c r="N111" s="131" t="s">
        <v>168</v>
      </c>
      <c r="O111" s="132">
        <f>+Y111</f>
        <v>0</v>
      </c>
      <c r="P111" s="133">
        <f>+AF111</f>
        <v>0</v>
      </c>
      <c r="Q111" s="134" t="s">
        <v>72</v>
      </c>
      <c r="R111" s="134">
        <v>1</v>
      </c>
      <c r="S111" s="139"/>
      <c r="T111" s="134"/>
      <c r="U111" s="42"/>
      <c r="V111" s="131" t="s">
        <v>60</v>
      </c>
      <c r="W111" s="42"/>
      <c r="X111" s="43"/>
      <c r="Y111" s="43"/>
      <c r="Z111" s="43"/>
      <c r="AA111" s="43"/>
      <c r="AB111" s="43"/>
      <c r="AC111" s="43"/>
      <c r="AD111" s="43"/>
      <c r="AE111" s="43"/>
      <c r="AF111" s="43"/>
      <c r="AG111" s="409"/>
      <c r="AH111" s="443"/>
      <c r="AI111" s="95"/>
      <c r="AJ111" s="136"/>
      <c r="AK111" s="557"/>
      <c r="AL111" s="443"/>
      <c r="AM111" s="95"/>
      <c r="AN111" s="136"/>
      <c r="AO111" s="548"/>
      <c r="AP111" s="506"/>
      <c r="AQ111" s="95"/>
      <c r="AR111" s="136"/>
      <c r="AS111" s="557"/>
      <c r="AT111" s="443"/>
      <c r="AU111" s="95"/>
      <c r="AV111" s="136"/>
      <c r="AW111" s="548"/>
      <c r="AX111" s="506">
        <v>11040</v>
      </c>
      <c r="AY111" s="95">
        <v>960</v>
      </c>
      <c r="AZ111" s="136"/>
      <c r="BA111" s="557">
        <v>12000</v>
      </c>
      <c r="BB111" s="443">
        <v>11040</v>
      </c>
      <c r="BC111" s="95">
        <v>960</v>
      </c>
      <c r="BD111" s="92"/>
      <c r="BE111" s="352">
        <v>12000</v>
      </c>
      <c r="BF111" s="506">
        <v>11040</v>
      </c>
      <c r="BG111" s="95">
        <v>960</v>
      </c>
      <c r="BH111" s="92"/>
      <c r="BI111" s="295">
        <v>12000</v>
      </c>
      <c r="BJ111" s="351"/>
      <c r="BK111" s="92"/>
      <c r="BL111" s="92"/>
      <c r="BM111" s="437"/>
      <c r="BN111" s="320"/>
      <c r="BO111" s="17"/>
      <c r="BP111" s="17"/>
      <c r="BQ111" s="293"/>
      <c r="BR111" s="434"/>
      <c r="BS111" s="17"/>
      <c r="BT111" s="17"/>
      <c r="BU111" s="437"/>
      <c r="BV111" s="320"/>
      <c r="BW111" s="17"/>
      <c r="BX111" s="17"/>
      <c r="BY111" s="293"/>
      <c r="BZ111" s="434"/>
      <c r="CA111" s="17"/>
      <c r="CB111" s="17"/>
      <c r="CC111" s="437"/>
      <c r="CD111" s="351">
        <f t="shared" si="451"/>
        <v>33120</v>
      </c>
      <c r="CE111" s="92">
        <f t="shared" si="451"/>
        <v>2880</v>
      </c>
      <c r="CF111" s="92">
        <f t="shared" si="451"/>
        <v>0</v>
      </c>
      <c r="CG111" s="352">
        <f t="shared" si="451"/>
        <v>36000</v>
      </c>
      <c r="CH111" s="695" t="s">
        <v>739</v>
      </c>
      <c r="CI111" s="118" t="s">
        <v>773</v>
      </c>
      <c r="CJ111" s="774"/>
      <c r="CK111" s="775"/>
      <c r="CL111" s="775"/>
      <c r="CM111" s="776"/>
      <c r="CN111" s="774">
        <v>0</v>
      </c>
      <c r="CO111" s="775">
        <f t="shared" si="395"/>
        <v>33120</v>
      </c>
      <c r="CP111" s="775">
        <f t="shared" si="396"/>
        <v>0</v>
      </c>
      <c r="CQ111" s="775">
        <f t="shared" si="397"/>
        <v>2880</v>
      </c>
      <c r="CR111" s="872">
        <f t="shared" si="398"/>
        <v>0</v>
      </c>
      <c r="CS111" s="776">
        <f t="shared" si="399"/>
        <v>36000</v>
      </c>
      <c r="CT111" s="2">
        <f t="shared" si="400"/>
        <v>0</v>
      </c>
    </row>
    <row r="112" spans="1:612" ht="18.75" customHeight="1" x14ac:dyDescent="0.25">
      <c r="B112" s="580" t="str">
        <f t="shared" si="412"/>
        <v>C2</v>
      </c>
      <c r="C112" s="601" t="s">
        <v>505</v>
      </c>
      <c r="D112" s="638"/>
      <c r="E112" s="129"/>
      <c r="F112" s="129"/>
      <c r="G112" s="129"/>
      <c r="H112" s="129"/>
      <c r="I112" s="129"/>
      <c r="J112" s="129"/>
      <c r="K112" s="639"/>
      <c r="L112" s="614"/>
      <c r="M112" s="143">
        <v>39000</v>
      </c>
      <c r="N112" s="131" t="s">
        <v>168</v>
      </c>
      <c r="O112" s="132">
        <f>+Y112</f>
        <v>44650</v>
      </c>
      <c r="P112" s="133">
        <f>+AF112</f>
        <v>44778</v>
      </c>
      <c r="Q112" s="134" t="s">
        <v>72</v>
      </c>
      <c r="R112" s="134">
        <v>1</v>
      </c>
      <c r="S112" s="139"/>
      <c r="T112" s="134" t="s">
        <v>27</v>
      </c>
      <c r="U112" s="42" t="s">
        <v>169</v>
      </c>
      <c r="V112" s="131" t="s">
        <v>60</v>
      </c>
      <c r="W112" s="42">
        <v>90</v>
      </c>
      <c r="X112" s="43">
        <v>44645</v>
      </c>
      <c r="Y112" s="43">
        <f>+X112+5</f>
        <v>44650</v>
      </c>
      <c r="Z112" s="43">
        <f>+Y112+14</f>
        <v>44664</v>
      </c>
      <c r="AA112" s="43">
        <f>+Z112+7</f>
        <v>44671</v>
      </c>
      <c r="AB112" s="43">
        <f>+AA112+7</f>
        <v>44678</v>
      </c>
      <c r="AC112" s="43"/>
      <c r="AD112" s="43"/>
      <c r="AE112" s="43">
        <f>+AB112+10</f>
        <v>44688</v>
      </c>
      <c r="AF112" s="43">
        <f>+AE112+W112</f>
        <v>44778</v>
      </c>
      <c r="AG112" s="409"/>
      <c r="AH112" s="443"/>
      <c r="AI112" s="95"/>
      <c r="AJ112" s="136"/>
      <c r="AK112" s="557"/>
      <c r="AL112" s="443"/>
      <c r="AM112" s="95"/>
      <c r="AN112" s="136"/>
      <c r="AO112" s="548"/>
      <c r="AP112" s="506"/>
      <c r="AQ112" s="95"/>
      <c r="AR112" s="136"/>
      <c r="AS112" s="557"/>
      <c r="AT112" s="443"/>
      <c r="AU112" s="95"/>
      <c r="AV112" s="136"/>
      <c r="AW112" s="548"/>
      <c r="AX112" s="506">
        <v>11960</v>
      </c>
      <c r="AY112" s="95">
        <v>1040</v>
      </c>
      <c r="AZ112" s="136"/>
      <c r="BA112" s="557">
        <v>13000</v>
      </c>
      <c r="BB112" s="443">
        <v>1040</v>
      </c>
      <c r="BC112" s="95">
        <v>11960</v>
      </c>
      <c r="BD112" s="92"/>
      <c r="BE112" s="352">
        <v>13000</v>
      </c>
      <c r="BF112" s="506">
        <v>1040</v>
      </c>
      <c r="BG112" s="95">
        <v>11960</v>
      </c>
      <c r="BH112" s="92"/>
      <c r="BI112" s="295">
        <v>13000</v>
      </c>
      <c r="BJ112" s="351"/>
      <c r="BK112" s="92"/>
      <c r="BL112" s="92"/>
      <c r="BM112" s="437"/>
      <c r="BN112" s="320"/>
      <c r="BO112" s="17"/>
      <c r="BP112" s="17"/>
      <c r="BQ112" s="293"/>
      <c r="BR112" s="434"/>
      <c r="BS112" s="17"/>
      <c r="BT112" s="17"/>
      <c r="BU112" s="437"/>
      <c r="BV112" s="320"/>
      <c r="BW112" s="17"/>
      <c r="BX112" s="17"/>
      <c r="BY112" s="293"/>
      <c r="BZ112" s="434"/>
      <c r="CA112" s="17"/>
      <c r="CB112" s="17"/>
      <c r="CC112" s="437"/>
      <c r="CD112" s="351">
        <f t="shared" si="451"/>
        <v>14040</v>
      </c>
      <c r="CE112" s="92">
        <f t="shared" si="451"/>
        <v>24960</v>
      </c>
      <c r="CF112" s="92">
        <f t="shared" si="451"/>
        <v>0</v>
      </c>
      <c r="CG112" s="352">
        <f t="shared" si="451"/>
        <v>39000</v>
      </c>
      <c r="CH112" s="695" t="s">
        <v>739</v>
      </c>
      <c r="CI112" s="118" t="s">
        <v>773</v>
      </c>
      <c r="CJ112" s="774"/>
      <c r="CK112" s="775"/>
      <c r="CL112" s="775"/>
      <c r="CM112" s="776"/>
      <c r="CN112" s="774">
        <v>0</v>
      </c>
      <c r="CO112" s="775">
        <f t="shared" si="395"/>
        <v>14040</v>
      </c>
      <c r="CP112" s="775">
        <f t="shared" si="396"/>
        <v>0</v>
      </c>
      <c r="CQ112" s="775">
        <f t="shared" si="397"/>
        <v>24960</v>
      </c>
      <c r="CR112" s="872">
        <f t="shared" si="398"/>
        <v>0</v>
      </c>
      <c r="CS112" s="776">
        <f t="shared" si="399"/>
        <v>39000</v>
      </c>
      <c r="CT112" s="2">
        <f t="shared" si="400"/>
        <v>0</v>
      </c>
    </row>
    <row r="113" spans="1:612" ht="18.75" customHeight="1" x14ac:dyDescent="0.25">
      <c r="B113" s="580" t="str">
        <f t="shared" si="412"/>
        <v>C2</v>
      </c>
      <c r="C113" s="601" t="s">
        <v>506</v>
      </c>
      <c r="D113" s="638"/>
      <c r="E113" s="129"/>
      <c r="F113" s="129"/>
      <c r="G113" s="129"/>
      <c r="H113" s="129"/>
      <c r="I113" s="129"/>
      <c r="J113" s="129"/>
      <c r="K113" s="639"/>
      <c r="L113" s="614"/>
      <c r="M113" s="143">
        <v>39000</v>
      </c>
      <c r="N113" s="131" t="s">
        <v>168</v>
      </c>
      <c r="O113" s="132">
        <f>+Y113</f>
        <v>44650</v>
      </c>
      <c r="P113" s="133">
        <f>+AF113</f>
        <v>44778</v>
      </c>
      <c r="Q113" s="134" t="s">
        <v>72</v>
      </c>
      <c r="R113" s="134">
        <v>1</v>
      </c>
      <c r="S113" s="139"/>
      <c r="T113" s="134" t="s">
        <v>27</v>
      </c>
      <c r="U113" s="42" t="s">
        <v>169</v>
      </c>
      <c r="V113" s="131" t="s">
        <v>60</v>
      </c>
      <c r="W113" s="42">
        <v>90</v>
      </c>
      <c r="X113" s="43">
        <v>44645</v>
      </c>
      <c r="Y113" s="43">
        <f>+X113+5</f>
        <v>44650</v>
      </c>
      <c r="Z113" s="43">
        <f>+Y113+14</f>
        <v>44664</v>
      </c>
      <c r="AA113" s="43">
        <f>+Z113+7</f>
        <v>44671</v>
      </c>
      <c r="AB113" s="43">
        <f>+AA113+7</f>
        <v>44678</v>
      </c>
      <c r="AC113" s="43"/>
      <c r="AD113" s="43"/>
      <c r="AE113" s="43">
        <f>+AB113+10</f>
        <v>44688</v>
      </c>
      <c r="AF113" s="43">
        <f>+AE113+W113</f>
        <v>44778</v>
      </c>
      <c r="AG113" s="409"/>
      <c r="AH113" s="443"/>
      <c r="AI113" s="95"/>
      <c r="AJ113" s="136"/>
      <c r="AK113" s="557"/>
      <c r="AL113" s="443"/>
      <c r="AM113" s="95"/>
      <c r="AN113" s="136"/>
      <c r="AO113" s="548"/>
      <c r="AP113" s="506"/>
      <c r="AQ113" s="95"/>
      <c r="AR113" s="136"/>
      <c r="AS113" s="557"/>
      <c r="AT113" s="443"/>
      <c r="AU113" s="95"/>
      <c r="AV113" s="136"/>
      <c r="AW113" s="548"/>
      <c r="AX113" s="506">
        <v>11960</v>
      </c>
      <c r="AY113" s="95">
        <v>1040</v>
      </c>
      <c r="AZ113" s="136"/>
      <c r="BA113" s="557">
        <v>13000</v>
      </c>
      <c r="BB113" s="443">
        <v>1040</v>
      </c>
      <c r="BC113" s="95">
        <v>11960</v>
      </c>
      <c r="BD113" s="92"/>
      <c r="BE113" s="352">
        <v>13000</v>
      </c>
      <c r="BF113" s="506">
        <v>1040</v>
      </c>
      <c r="BG113" s="95">
        <v>11960</v>
      </c>
      <c r="BH113" s="92"/>
      <c r="BI113" s="295">
        <v>13000</v>
      </c>
      <c r="BJ113" s="351"/>
      <c r="BK113" s="92"/>
      <c r="BL113" s="92"/>
      <c r="BM113" s="437"/>
      <c r="BN113" s="320"/>
      <c r="BO113" s="17"/>
      <c r="BP113" s="17"/>
      <c r="BQ113" s="293"/>
      <c r="BR113" s="434"/>
      <c r="BS113" s="17"/>
      <c r="BT113" s="17"/>
      <c r="BU113" s="437"/>
      <c r="BV113" s="320"/>
      <c r="BW113" s="17"/>
      <c r="BX113" s="17"/>
      <c r="BY113" s="293"/>
      <c r="BZ113" s="434"/>
      <c r="CA113" s="17"/>
      <c r="CB113" s="17"/>
      <c r="CC113" s="437"/>
      <c r="CD113" s="351">
        <f t="shared" si="451"/>
        <v>14040</v>
      </c>
      <c r="CE113" s="92">
        <f t="shared" si="451"/>
        <v>24960</v>
      </c>
      <c r="CF113" s="92">
        <f t="shared" si="451"/>
        <v>0</v>
      </c>
      <c r="CG113" s="352">
        <f t="shared" si="451"/>
        <v>39000</v>
      </c>
      <c r="CH113" s="695" t="s">
        <v>739</v>
      </c>
      <c r="CI113" s="118" t="s">
        <v>773</v>
      </c>
      <c r="CJ113" s="774"/>
      <c r="CK113" s="775"/>
      <c r="CL113" s="775"/>
      <c r="CM113" s="776"/>
      <c r="CN113" s="774">
        <v>0</v>
      </c>
      <c r="CO113" s="775">
        <f t="shared" si="395"/>
        <v>14040</v>
      </c>
      <c r="CP113" s="775">
        <f t="shared" si="396"/>
        <v>0</v>
      </c>
      <c r="CQ113" s="775">
        <f t="shared" si="397"/>
        <v>24960</v>
      </c>
      <c r="CR113" s="872">
        <f t="shared" si="398"/>
        <v>0</v>
      </c>
      <c r="CS113" s="776">
        <f t="shared" si="399"/>
        <v>39000</v>
      </c>
      <c r="CT113" s="2">
        <f t="shared" si="400"/>
        <v>0</v>
      </c>
    </row>
    <row r="114" spans="1:612" ht="18.75" customHeight="1" x14ac:dyDescent="0.25">
      <c r="B114" s="580" t="str">
        <f t="shared" si="412"/>
        <v>C2</v>
      </c>
      <c r="C114" s="600" t="s">
        <v>508</v>
      </c>
      <c r="D114" s="636"/>
      <c r="E114" s="123"/>
      <c r="F114" s="123"/>
      <c r="G114" s="123"/>
      <c r="H114" s="123"/>
      <c r="I114" s="123"/>
      <c r="J114" s="123"/>
      <c r="K114" s="637"/>
      <c r="L114" s="613"/>
      <c r="M114" s="55"/>
      <c r="N114" s="77" t="s">
        <v>168</v>
      </c>
      <c r="O114" s="124"/>
      <c r="P114" s="125"/>
      <c r="Q114" s="76"/>
      <c r="R114" s="76"/>
      <c r="S114" s="141"/>
      <c r="T114" s="76"/>
      <c r="U114" s="77"/>
      <c r="V114" s="77"/>
      <c r="W114" s="77"/>
      <c r="X114" s="77"/>
      <c r="Y114" s="127"/>
      <c r="Z114" s="127"/>
      <c r="AA114" s="127"/>
      <c r="AB114" s="127"/>
      <c r="AC114" s="127"/>
      <c r="AD114" s="127"/>
      <c r="AE114" s="127"/>
      <c r="AF114" s="127"/>
      <c r="AG114" s="410"/>
      <c r="AH114" s="439"/>
      <c r="AI114" s="96"/>
      <c r="AJ114" s="96"/>
      <c r="AK114" s="294"/>
      <c r="AL114" s="439"/>
      <c r="AM114" s="96"/>
      <c r="AN114" s="96"/>
      <c r="AO114" s="440"/>
      <c r="AP114" s="505"/>
      <c r="AQ114" s="96"/>
      <c r="AR114" s="96"/>
      <c r="AS114" s="294"/>
      <c r="AT114" s="439"/>
      <c r="AU114" s="96"/>
      <c r="AV114" s="96"/>
      <c r="AW114" s="440"/>
      <c r="AX114" s="505">
        <v>0</v>
      </c>
      <c r="AY114" s="96">
        <v>0</v>
      </c>
      <c r="AZ114" s="96">
        <v>0</v>
      </c>
      <c r="BA114" s="294">
        <v>0</v>
      </c>
      <c r="BB114" s="439">
        <v>0</v>
      </c>
      <c r="BC114" s="96">
        <v>0</v>
      </c>
      <c r="BD114" s="96">
        <v>0</v>
      </c>
      <c r="BE114" s="440">
        <v>0</v>
      </c>
      <c r="BF114" s="505">
        <v>0</v>
      </c>
      <c r="BG114" s="96">
        <v>0</v>
      </c>
      <c r="BH114" s="96">
        <v>0</v>
      </c>
      <c r="BI114" s="294">
        <v>0</v>
      </c>
      <c r="BJ114" s="439">
        <v>0</v>
      </c>
      <c r="BK114" s="96">
        <v>0</v>
      </c>
      <c r="BL114" s="96">
        <v>0</v>
      </c>
      <c r="BM114" s="440">
        <v>0</v>
      </c>
      <c r="BN114" s="505">
        <v>0</v>
      </c>
      <c r="BO114" s="96">
        <v>0</v>
      </c>
      <c r="BP114" s="96">
        <v>0</v>
      </c>
      <c r="BQ114" s="294">
        <v>0</v>
      </c>
      <c r="BR114" s="439">
        <v>70908.596237288089</v>
      </c>
      <c r="BS114" s="96">
        <v>393936.64576271188</v>
      </c>
      <c r="BT114" s="96">
        <v>0</v>
      </c>
      <c r="BU114" s="440">
        <v>464845.24199999997</v>
      </c>
      <c r="BV114" s="505">
        <v>70908.596237288089</v>
      </c>
      <c r="BW114" s="96">
        <v>393936.64576271188</v>
      </c>
      <c r="BX114" s="96">
        <v>0</v>
      </c>
      <c r="BY114" s="294">
        <v>464845.24199999997</v>
      </c>
      <c r="BZ114" s="439">
        <v>94544.794983050786</v>
      </c>
      <c r="CA114" s="96">
        <v>525248.86101694917</v>
      </c>
      <c r="CB114" s="96">
        <v>0</v>
      </c>
      <c r="CC114" s="440">
        <v>619793.65599999996</v>
      </c>
      <c r="CD114" s="349">
        <f t="shared" si="451"/>
        <v>236361.98745762696</v>
      </c>
      <c r="CE114" s="128">
        <f t="shared" si="451"/>
        <v>1313122.1525423729</v>
      </c>
      <c r="CF114" s="128">
        <f t="shared" si="451"/>
        <v>0</v>
      </c>
      <c r="CG114" s="350">
        <f t="shared" si="451"/>
        <v>1549484.14</v>
      </c>
      <c r="CH114" s="695"/>
      <c r="CI114" s="118"/>
      <c r="CJ114" s="823" t="str">
        <f>IF(H114=0,IF(CD114&gt;0,"Error",H114-CD114),H114-CD114)</f>
        <v>Error</v>
      </c>
      <c r="CK114" s="824" t="str">
        <f t="shared" ref="CK114" si="452">IF(I114=0,IF(CE114&gt;0,"Error",I114-CE114),I114-CE114)</f>
        <v>Error</v>
      </c>
      <c r="CL114" s="825">
        <f t="shared" ref="CL114" si="453">IF(J114=0,IF(CF114&gt;0,"Error",J114-CF114),J114-CF114)</f>
        <v>0</v>
      </c>
      <c r="CM114" s="826" t="str">
        <f t="shared" ref="CM114" si="454">IF(K114=0,IF(CG114&gt;0,"Error",K114-CG114),K114-CG114)</f>
        <v>Error</v>
      </c>
      <c r="CN114" s="823">
        <v>0</v>
      </c>
      <c r="CO114" s="824">
        <f t="shared" si="395"/>
        <v>236361.98745762696</v>
      </c>
      <c r="CP114" s="825">
        <f t="shared" si="396"/>
        <v>0</v>
      </c>
      <c r="CQ114" s="824">
        <f t="shared" si="397"/>
        <v>1313122.1525423729</v>
      </c>
      <c r="CR114" s="871">
        <f t="shared" si="398"/>
        <v>0</v>
      </c>
      <c r="CS114" s="826">
        <f t="shared" si="399"/>
        <v>1549484.14</v>
      </c>
      <c r="CT114" s="2">
        <f t="shared" si="400"/>
        <v>0</v>
      </c>
    </row>
    <row r="115" spans="1:612" ht="18.75" customHeight="1" x14ac:dyDescent="0.25">
      <c r="B115" s="580" t="s">
        <v>164</v>
      </c>
      <c r="C115" s="601" t="s">
        <v>509</v>
      </c>
      <c r="D115" s="638"/>
      <c r="E115" s="129"/>
      <c r="F115" s="129"/>
      <c r="G115" s="129"/>
      <c r="H115" s="129"/>
      <c r="I115" s="129"/>
      <c r="J115" s="129"/>
      <c r="K115" s="639"/>
      <c r="L115" s="614"/>
      <c r="M115" s="143">
        <v>1549484.14</v>
      </c>
      <c r="N115" s="131" t="s">
        <v>168</v>
      </c>
      <c r="O115" s="132"/>
      <c r="P115" s="133"/>
      <c r="Q115" s="134" t="s">
        <v>326</v>
      </c>
      <c r="R115" s="134">
        <v>1</v>
      </c>
      <c r="S115" s="139"/>
      <c r="T115" s="134" t="s">
        <v>27</v>
      </c>
      <c r="U115" s="42"/>
      <c r="V115" s="42"/>
      <c r="W115" s="42"/>
      <c r="X115" s="43">
        <v>44788</v>
      </c>
      <c r="Y115" s="46"/>
      <c r="Z115" s="46"/>
      <c r="AA115" s="46"/>
      <c r="AB115" s="46"/>
      <c r="AC115" s="46"/>
      <c r="AD115" s="46"/>
      <c r="AE115" s="46"/>
      <c r="AF115" s="46"/>
      <c r="AG115" s="409"/>
      <c r="AH115" s="438"/>
      <c r="AI115" s="136"/>
      <c r="AJ115" s="136"/>
      <c r="AK115" s="556"/>
      <c r="AL115" s="438"/>
      <c r="AM115" s="136"/>
      <c r="AN115" s="136"/>
      <c r="AO115" s="570"/>
      <c r="AP115" s="567"/>
      <c r="AQ115" s="136"/>
      <c r="AR115" s="136"/>
      <c r="AS115" s="556"/>
      <c r="AT115" s="438"/>
      <c r="AU115" s="136"/>
      <c r="AV115" s="136"/>
      <c r="AW115" s="570"/>
      <c r="AX115" s="567"/>
      <c r="AY115" s="136"/>
      <c r="AZ115" s="136"/>
      <c r="BA115" s="556"/>
      <c r="BB115" s="434"/>
      <c r="BC115" s="17"/>
      <c r="BD115" s="17"/>
      <c r="BE115" s="437"/>
      <c r="BF115" s="320"/>
      <c r="BG115" s="17"/>
      <c r="BH115" s="17"/>
      <c r="BI115" s="293"/>
      <c r="BJ115" s="434"/>
      <c r="BK115" s="17"/>
      <c r="BL115" s="17"/>
      <c r="BM115" s="437"/>
      <c r="BN115" s="320"/>
      <c r="BO115" s="17"/>
      <c r="BP115" s="17"/>
      <c r="BQ115" s="293"/>
      <c r="BR115" s="443">
        <v>70908.596237288089</v>
      </c>
      <c r="BS115" s="95">
        <v>393936.64576271188</v>
      </c>
      <c r="BT115" s="17"/>
      <c r="BU115" s="352">
        <v>464845.24199999997</v>
      </c>
      <c r="BV115" s="501">
        <v>70908.596237288089</v>
      </c>
      <c r="BW115" s="92">
        <v>393936.64576271188</v>
      </c>
      <c r="BX115" s="92"/>
      <c r="BY115" s="295">
        <v>464845.24199999997</v>
      </c>
      <c r="BZ115" s="351">
        <v>94544.794983050786</v>
      </c>
      <c r="CA115" s="92">
        <v>525248.86101694917</v>
      </c>
      <c r="CB115" s="92"/>
      <c r="CC115" s="352">
        <v>619793.65599999996</v>
      </c>
      <c r="CD115" s="351">
        <f t="shared" si="451"/>
        <v>236361.98745762696</v>
      </c>
      <c r="CE115" s="92">
        <f t="shared" si="451"/>
        <v>1313122.1525423729</v>
      </c>
      <c r="CF115" s="92">
        <f t="shared" si="451"/>
        <v>0</v>
      </c>
      <c r="CG115" s="352">
        <f t="shared" si="451"/>
        <v>1549484.14</v>
      </c>
      <c r="CH115" s="695" t="s">
        <v>739</v>
      </c>
      <c r="CI115" s="118" t="s">
        <v>766</v>
      </c>
      <c r="CJ115" s="774"/>
      <c r="CK115" s="775"/>
      <c r="CL115" s="775"/>
      <c r="CM115" s="776"/>
      <c r="CN115" s="774">
        <v>0</v>
      </c>
      <c r="CO115" s="775">
        <f t="shared" si="395"/>
        <v>236361.98745762696</v>
      </c>
      <c r="CP115" s="775">
        <f t="shared" si="396"/>
        <v>0</v>
      </c>
      <c r="CQ115" s="775">
        <f t="shared" si="397"/>
        <v>1313122.1525423729</v>
      </c>
      <c r="CR115" s="872">
        <f t="shared" si="398"/>
        <v>0</v>
      </c>
      <c r="CS115" s="776">
        <f t="shared" si="399"/>
        <v>1549484.14</v>
      </c>
      <c r="CT115" s="2">
        <f t="shared" si="400"/>
        <v>0</v>
      </c>
    </row>
    <row r="116" spans="1:612" ht="18.75" customHeight="1" x14ac:dyDescent="0.25">
      <c r="B116" s="580" t="str">
        <f>B114</f>
        <v>C2</v>
      </c>
      <c r="C116" s="600" t="s">
        <v>510</v>
      </c>
      <c r="D116" s="636"/>
      <c r="E116" s="123"/>
      <c r="F116" s="123"/>
      <c r="G116" s="123"/>
      <c r="H116" s="123"/>
      <c r="I116" s="123"/>
      <c r="J116" s="123"/>
      <c r="K116" s="637"/>
      <c r="L116" s="613"/>
      <c r="M116" s="145"/>
      <c r="N116" s="77" t="s">
        <v>168</v>
      </c>
      <c r="O116" s="124"/>
      <c r="P116" s="125"/>
      <c r="Q116" s="76"/>
      <c r="R116" s="76"/>
      <c r="S116" s="141"/>
      <c r="T116" s="76"/>
      <c r="U116" s="77"/>
      <c r="V116" s="77"/>
      <c r="W116" s="77"/>
      <c r="X116" s="77"/>
      <c r="Y116" s="127"/>
      <c r="Z116" s="127"/>
      <c r="AA116" s="127"/>
      <c r="AB116" s="127"/>
      <c r="AC116" s="127"/>
      <c r="AD116" s="127"/>
      <c r="AE116" s="127"/>
      <c r="AF116" s="127"/>
      <c r="AG116" s="410"/>
      <c r="AH116" s="439"/>
      <c r="AI116" s="96"/>
      <c r="AJ116" s="96"/>
      <c r="AK116" s="300"/>
      <c r="AL116" s="439"/>
      <c r="AM116" s="96"/>
      <c r="AN116" s="96"/>
      <c r="AO116" s="448"/>
      <c r="AP116" s="505"/>
      <c r="AQ116" s="96"/>
      <c r="AR116" s="96"/>
      <c r="AS116" s="300"/>
      <c r="AT116" s="439"/>
      <c r="AU116" s="96"/>
      <c r="AV116" s="96"/>
      <c r="AW116" s="448"/>
      <c r="AX116" s="502">
        <v>960</v>
      </c>
      <c r="AY116" s="94">
        <v>11040</v>
      </c>
      <c r="AZ116" s="94">
        <v>0</v>
      </c>
      <c r="BA116" s="294">
        <v>12000</v>
      </c>
      <c r="BB116" s="473">
        <v>960</v>
      </c>
      <c r="BC116" s="94">
        <v>11040</v>
      </c>
      <c r="BD116" s="94">
        <v>0</v>
      </c>
      <c r="BE116" s="440">
        <v>12000</v>
      </c>
      <c r="BF116" s="502">
        <v>960</v>
      </c>
      <c r="BG116" s="94">
        <v>11040</v>
      </c>
      <c r="BH116" s="94">
        <v>0</v>
      </c>
      <c r="BI116" s="294">
        <v>12000</v>
      </c>
      <c r="BJ116" s="473">
        <v>960</v>
      </c>
      <c r="BK116" s="94">
        <v>11040</v>
      </c>
      <c r="BL116" s="94">
        <v>0</v>
      </c>
      <c r="BM116" s="440">
        <v>12000</v>
      </c>
      <c r="BN116" s="502">
        <v>960</v>
      </c>
      <c r="BO116" s="94">
        <v>11040</v>
      </c>
      <c r="BP116" s="94">
        <v>0</v>
      </c>
      <c r="BQ116" s="294">
        <v>12000</v>
      </c>
      <c r="BR116" s="473">
        <v>8050.8596237288075</v>
      </c>
      <c r="BS116" s="94">
        <v>50433.664576271185</v>
      </c>
      <c r="BT116" s="94">
        <v>0</v>
      </c>
      <c r="BU116" s="440">
        <v>58484.524199999993</v>
      </c>
      <c r="BV116" s="502">
        <v>8050.8596237288075</v>
      </c>
      <c r="BW116" s="94">
        <v>50433.664576271185</v>
      </c>
      <c r="BX116" s="94">
        <v>0</v>
      </c>
      <c r="BY116" s="294">
        <v>58484.524199999993</v>
      </c>
      <c r="BZ116" s="473">
        <v>10414.479498305082</v>
      </c>
      <c r="CA116" s="94">
        <v>63564.886101694916</v>
      </c>
      <c r="CB116" s="94">
        <v>0</v>
      </c>
      <c r="CC116" s="440">
        <v>73979.36559999999</v>
      </c>
      <c r="CD116" s="349">
        <f t="shared" si="451"/>
        <v>31316.198745762696</v>
      </c>
      <c r="CE116" s="128">
        <f t="shared" si="451"/>
        <v>219632.21525423729</v>
      </c>
      <c r="CF116" s="128">
        <f t="shared" si="451"/>
        <v>0</v>
      </c>
      <c r="CG116" s="350">
        <f t="shared" si="451"/>
        <v>250948.41399999996</v>
      </c>
      <c r="CH116" s="695"/>
      <c r="CI116" s="118"/>
      <c r="CJ116" s="823" t="str">
        <f>IF(H116=0,IF(CD116&gt;0,"Error",H116-CD116),H116-CD116)</f>
        <v>Error</v>
      </c>
      <c r="CK116" s="824" t="str">
        <f t="shared" ref="CK116" si="455">IF(I116=0,IF(CE116&gt;0,"Error",I116-CE116),I116-CE116)</f>
        <v>Error</v>
      </c>
      <c r="CL116" s="825">
        <f t="shared" ref="CL116" si="456">IF(J116=0,IF(CF116&gt;0,"Error",J116-CF116),J116-CF116)</f>
        <v>0</v>
      </c>
      <c r="CM116" s="826" t="str">
        <f t="shared" ref="CM116" si="457">IF(K116=0,IF(CG116&gt;0,"Error",K116-CG116),K116-CG116)</f>
        <v>Error</v>
      </c>
      <c r="CN116" s="823">
        <v>0</v>
      </c>
      <c r="CO116" s="824">
        <f t="shared" si="395"/>
        <v>31316.198745762696</v>
      </c>
      <c r="CP116" s="825">
        <f t="shared" si="396"/>
        <v>0</v>
      </c>
      <c r="CQ116" s="824">
        <f t="shared" si="397"/>
        <v>219632.21525423729</v>
      </c>
      <c r="CR116" s="871">
        <f t="shared" si="398"/>
        <v>0</v>
      </c>
      <c r="CS116" s="826">
        <f t="shared" si="399"/>
        <v>250948.41399999999</v>
      </c>
      <c r="CT116" s="2">
        <f t="shared" si="400"/>
        <v>0</v>
      </c>
    </row>
    <row r="117" spans="1:612" ht="18.75" customHeight="1" x14ac:dyDescent="0.25">
      <c r="B117" s="580" t="s">
        <v>164</v>
      </c>
      <c r="C117" s="601" t="s">
        <v>511</v>
      </c>
      <c r="D117" s="638"/>
      <c r="E117" s="129"/>
      <c r="F117" s="129"/>
      <c r="G117" s="129"/>
      <c r="H117" s="129"/>
      <c r="I117" s="129"/>
      <c r="J117" s="129"/>
      <c r="K117" s="639"/>
      <c r="L117" s="614"/>
      <c r="M117" s="143">
        <v>154948.41399999999</v>
      </c>
      <c r="N117" s="131" t="s">
        <v>168</v>
      </c>
      <c r="O117" s="132"/>
      <c r="P117" s="133"/>
      <c r="Q117" s="134" t="s">
        <v>72</v>
      </c>
      <c r="R117" s="134">
        <v>1</v>
      </c>
      <c r="S117" s="139"/>
      <c r="T117" s="134" t="s">
        <v>27</v>
      </c>
      <c r="U117" s="42"/>
      <c r="V117" s="42"/>
      <c r="W117" s="42"/>
      <c r="X117" s="43">
        <v>44788</v>
      </c>
      <c r="Y117" s="46"/>
      <c r="Z117" s="46"/>
      <c r="AA117" s="46"/>
      <c r="AB117" s="46"/>
      <c r="AC117" s="46"/>
      <c r="AD117" s="46"/>
      <c r="AE117" s="46"/>
      <c r="AF117" s="46"/>
      <c r="AG117" s="409"/>
      <c r="AH117" s="438"/>
      <c r="AI117" s="136"/>
      <c r="AJ117" s="136"/>
      <c r="AK117" s="556"/>
      <c r="AL117" s="438"/>
      <c r="AM117" s="136"/>
      <c r="AN117" s="136"/>
      <c r="AO117" s="570"/>
      <c r="AP117" s="567"/>
      <c r="AQ117" s="136"/>
      <c r="AR117" s="136"/>
      <c r="AS117" s="556"/>
      <c r="AT117" s="438"/>
      <c r="AU117" s="136"/>
      <c r="AV117" s="136"/>
      <c r="AW117" s="570"/>
      <c r="AX117" s="567"/>
      <c r="AY117" s="136"/>
      <c r="AZ117" s="136"/>
      <c r="BA117" s="556"/>
      <c r="BB117" s="434"/>
      <c r="BC117" s="17"/>
      <c r="BD117" s="17"/>
      <c r="BE117" s="437"/>
      <c r="BF117" s="320"/>
      <c r="BG117" s="17"/>
      <c r="BH117" s="17"/>
      <c r="BI117" s="293"/>
      <c r="BJ117" s="434"/>
      <c r="BK117" s="17"/>
      <c r="BL117" s="17"/>
      <c r="BM117" s="437"/>
      <c r="BN117" s="320"/>
      <c r="BO117" s="17"/>
      <c r="BP117" s="17"/>
      <c r="BQ117" s="293"/>
      <c r="BR117" s="443">
        <v>7090.8596237288075</v>
      </c>
      <c r="BS117" s="95">
        <v>39393.664576271185</v>
      </c>
      <c r="BT117" s="17"/>
      <c r="BU117" s="352">
        <v>46484.524199999993</v>
      </c>
      <c r="BV117" s="506">
        <v>7090.8596237288075</v>
      </c>
      <c r="BW117" s="95">
        <v>39393.664576271185</v>
      </c>
      <c r="BX117" s="92"/>
      <c r="BY117" s="295">
        <v>46484.524199999993</v>
      </c>
      <c r="BZ117" s="443">
        <v>9454.4794983050815</v>
      </c>
      <c r="CA117" s="95">
        <v>52524.886101694916</v>
      </c>
      <c r="CB117" s="92"/>
      <c r="CC117" s="352">
        <v>61979.365599999997</v>
      </c>
      <c r="CD117" s="351">
        <f t="shared" si="451"/>
        <v>23636.198745762696</v>
      </c>
      <c r="CE117" s="92">
        <f t="shared" si="451"/>
        <v>131312.21525423729</v>
      </c>
      <c r="CF117" s="92">
        <f t="shared" si="451"/>
        <v>0</v>
      </c>
      <c r="CG117" s="352">
        <f t="shared" si="451"/>
        <v>154948.41399999999</v>
      </c>
      <c r="CH117" s="695" t="s">
        <v>739</v>
      </c>
      <c r="CI117" s="118" t="s">
        <v>773</v>
      </c>
      <c r="CJ117" s="774"/>
      <c r="CK117" s="775"/>
      <c r="CL117" s="775"/>
      <c r="CM117" s="776"/>
      <c r="CN117" s="774">
        <v>0</v>
      </c>
      <c r="CO117" s="775">
        <f t="shared" si="395"/>
        <v>23636.198745762696</v>
      </c>
      <c r="CP117" s="775">
        <f t="shared" si="396"/>
        <v>0</v>
      </c>
      <c r="CQ117" s="775">
        <f t="shared" si="397"/>
        <v>131312.21525423729</v>
      </c>
      <c r="CR117" s="872">
        <f t="shared" si="398"/>
        <v>0</v>
      </c>
      <c r="CS117" s="776">
        <f t="shared" si="399"/>
        <v>154948.41399999999</v>
      </c>
      <c r="CT117" s="2">
        <f t="shared" si="400"/>
        <v>0</v>
      </c>
    </row>
    <row r="118" spans="1:612" ht="18.75" customHeight="1" x14ac:dyDescent="0.25">
      <c r="B118" s="580" t="s">
        <v>164</v>
      </c>
      <c r="C118" s="601" t="s">
        <v>512</v>
      </c>
      <c r="D118" s="638"/>
      <c r="E118" s="129"/>
      <c r="F118" s="129"/>
      <c r="G118" s="129"/>
      <c r="H118" s="129"/>
      <c r="I118" s="129"/>
      <c r="J118" s="129"/>
      <c r="K118" s="639"/>
      <c r="L118" s="614"/>
      <c r="M118" s="143">
        <v>96000</v>
      </c>
      <c r="N118" s="131" t="s">
        <v>168</v>
      </c>
      <c r="O118" s="132"/>
      <c r="P118" s="133"/>
      <c r="Q118" s="134" t="s">
        <v>72</v>
      </c>
      <c r="R118" s="134">
        <v>1</v>
      </c>
      <c r="S118" s="139"/>
      <c r="T118" s="134" t="s">
        <v>27</v>
      </c>
      <c r="U118" s="42"/>
      <c r="V118" s="42"/>
      <c r="W118" s="42"/>
      <c r="X118" s="43">
        <v>44666</v>
      </c>
      <c r="Y118" s="46"/>
      <c r="Z118" s="46"/>
      <c r="AA118" s="46"/>
      <c r="AB118" s="46"/>
      <c r="AC118" s="46"/>
      <c r="AD118" s="46"/>
      <c r="AE118" s="46"/>
      <c r="AF118" s="46"/>
      <c r="AG118" s="409"/>
      <c r="AH118" s="443"/>
      <c r="AI118" s="95"/>
      <c r="AJ118" s="136"/>
      <c r="AK118" s="557"/>
      <c r="AL118" s="443"/>
      <c r="AM118" s="95"/>
      <c r="AN118" s="136"/>
      <c r="AO118" s="548"/>
      <c r="AP118" s="506"/>
      <c r="AQ118" s="95"/>
      <c r="AR118" s="136"/>
      <c r="AS118" s="557"/>
      <c r="AT118" s="443"/>
      <c r="AU118" s="95"/>
      <c r="AV118" s="136"/>
      <c r="AW118" s="548"/>
      <c r="AX118" s="506">
        <v>960</v>
      </c>
      <c r="AY118" s="95">
        <v>11040</v>
      </c>
      <c r="AZ118" s="136"/>
      <c r="BA118" s="557">
        <v>12000</v>
      </c>
      <c r="BB118" s="443">
        <v>960</v>
      </c>
      <c r="BC118" s="95">
        <v>11040</v>
      </c>
      <c r="BD118" s="92"/>
      <c r="BE118" s="352">
        <v>12000</v>
      </c>
      <c r="BF118" s="506">
        <v>960</v>
      </c>
      <c r="BG118" s="95">
        <v>11040</v>
      </c>
      <c r="BH118" s="92"/>
      <c r="BI118" s="295">
        <v>12000</v>
      </c>
      <c r="BJ118" s="443">
        <v>960</v>
      </c>
      <c r="BK118" s="95">
        <v>11040</v>
      </c>
      <c r="BL118" s="92"/>
      <c r="BM118" s="352">
        <v>12000</v>
      </c>
      <c r="BN118" s="506">
        <v>960</v>
      </c>
      <c r="BO118" s="95">
        <v>11040</v>
      </c>
      <c r="BP118" s="92"/>
      <c r="BQ118" s="295">
        <v>12000</v>
      </c>
      <c r="BR118" s="443">
        <v>960</v>
      </c>
      <c r="BS118" s="95">
        <v>11040</v>
      </c>
      <c r="BT118" s="92"/>
      <c r="BU118" s="352">
        <v>12000</v>
      </c>
      <c r="BV118" s="506">
        <v>960</v>
      </c>
      <c r="BW118" s="95">
        <v>11040</v>
      </c>
      <c r="BX118" s="92"/>
      <c r="BY118" s="295">
        <v>12000</v>
      </c>
      <c r="BZ118" s="443">
        <v>960</v>
      </c>
      <c r="CA118" s="95">
        <v>11040</v>
      </c>
      <c r="CB118" s="92"/>
      <c r="CC118" s="352">
        <v>12000</v>
      </c>
      <c r="CD118" s="351">
        <f t="shared" si="451"/>
        <v>7680</v>
      </c>
      <c r="CE118" s="92">
        <f t="shared" si="451"/>
        <v>88320</v>
      </c>
      <c r="CF118" s="92">
        <f t="shared" si="451"/>
        <v>0</v>
      </c>
      <c r="CG118" s="352">
        <f t="shared" si="451"/>
        <v>96000</v>
      </c>
      <c r="CH118" s="695" t="s">
        <v>739</v>
      </c>
      <c r="CI118" s="118" t="s">
        <v>773</v>
      </c>
      <c r="CJ118" s="774"/>
      <c r="CK118" s="775"/>
      <c r="CL118" s="775"/>
      <c r="CM118" s="776"/>
      <c r="CN118" s="774">
        <v>0</v>
      </c>
      <c r="CO118" s="775">
        <f t="shared" si="395"/>
        <v>7680</v>
      </c>
      <c r="CP118" s="775">
        <f t="shared" si="396"/>
        <v>0</v>
      </c>
      <c r="CQ118" s="775">
        <f t="shared" si="397"/>
        <v>88320</v>
      </c>
      <c r="CR118" s="872">
        <f t="shared" si="398"/>
        <v>0</v>
      </c>
      <c r="CS118" s="776">
        <f t="shared" si="399"/>
        <v>96000</v>
      </c>
      <c r="CT118" s="2">
        <f t="shared" si="400"/>
        <v>0</v>
      </c>
    </row>
    <row r="119" spans="1:612" s="4" customFormat="1" ht="24.75" customHeight="1" x14ac:dyDescent="0.25">
      <c r="A119" s="7"/>
      <c r="B119" s="580" t="str">
        <f>B116</f>
        <v>C2</v>
      </c>
      <c r="C119" s="599" t="s">
        <v>514</v>
      </c>
      <c r="D119" s="634"/>
      <c r="E119" s="273"/>
      <c r="F119" s="273"/>
      <c r="G119" s="273"/>
      <c r="H119" s="273">
        <v>1044000</v>
      </c>
      <c r="I119" s="273">
        <v>5800000</v>
      </c>
      <c r="J119" s="273">
        <v>0</v>
      </c>
      <c r="K119" s="635">
        <f>+H119+I119</f>
        <v>6844000</v>
      </c>
      <c r="L119" s="586"/>
      <c r="M119" s="18"/>
      <c r="N119" s="120"/>
      <c r="O119" s="121"/>
      <c r="P119" s="121"/>
      <c r="Q119" s="18"/>
      <c r="R119" s="18"/>
      <c r="S119" s="18"/>
      <c r="T119" s="18" t="s">
        <v>27</v>
      </c>
      <c r="U119" s="18"/>
      <c r="V119" s="18"/>
      <c r="W119" s="18"/>
      <c r="X119" s="18"/>
      <c r="Y119" s="18"/>
      <c r="Z119" s="18"/>
      <c r="AA119" s="18"/>
      <c r="AB119" s="18"/>
      <c r="AC119" s="18"/>
      <c r="AD119" s="18"/>
      <c r="AE119" s="18"/>
      <c r="AF119" s="18"/>
      <c r="AG119" s="404"/>
      <c r="AH119" s="441"/>
      <c r="AI119" s="93"/>
      <c r="AJ119" s="93"/>
      <c r="AK119" s="296"/>
      <c r="AL119" s="441"/>
      <c r="AM119" s="93"/>
      <c r="AN119" s="93"/>
      <c r="AO119" s="442"/>
      <c r="AP119" s="504"/>
      <c r="AQ119" s="93"/>
      <c r="AR119" s="93"/>
      <c r="AS119" s="296"/>
      <c r="AT119" s="441"/>
      <c r="AU119" s="93"/>
      <c r="AV119" s="93"/>
      <c r="AW119" s="442"/>
      <c r="AX119" s="504">
        <f>AX120+AX121+AX127+AX133+AX135</f>
        <v>11963.728813559323</v>
      </c>
      <c r="AY119" s="93">
        <f>AY120+AY121+AY127+AY133+AY135</f>
        <v>84536.271186440674</v>
      </c>
      <c r="AZ119" s="93">
        <f>AZ120+AZ121+AZ127+AZ133+AZ135</f>
        <v>0</v>
      </c>
      <c r="BA119" s="296">
        <f>AX119+AY119+AZ119</f>
        <v>96500</v>
      </c>
      <c r="BB119" s="441">
        <f>BB120+BB121+BB127+BB133+BB135</f>
        <v>11963.728813559323</v>
      </c>
      <c r="BC119" s="93">
        <f>BC120+BC121+BC127+BC133+BC135</f>
        <v>84536.271186440674</v>
      </c>
      <c r="BD119" s="93">
        <f>BD120+BD121+BD127+BD133+BD135</f>
        <v>0</v>
      </c>
      <c r="BE119" s="442">
        <f>BB119+BC119+BD119</f>
        <v>96500</v>
      </c>
      <c r="BF119" s="504">
        <f>BF120+BF121+BF127+BF133+BF135</f>
        <v>11963.728813559323</v>
      </c>
      <c r="BG119" s="93">
        <f>BG120+BG121+BG127+BG133+BG135</f>
        <v>84536.271186440674</v>
      </c>
      <c r="BH119" s="93">
        <f>BH120+BH121+BH127+BH133+BH135</f>
        <v>0</v>
      </c>
      <c r="BI119" s="296">
        <f>BF119+BG119+BH119</f>
        <v>96500</v>
      </c>
      <c r="BJ119" s="441">
        <f>BJ120+BJ121+BJ127+BJ133+BJ135</f>
        <v>81633.345761355929</v>
      </c>
      <c r="BK119" s="93">
        <f>BK120+BK121+BK127+BK133+BK135</f>
        <v>489262.90103864408</v>
      </c>
      <c r="BL119" s="93">
        <f>BL120+BL121+BL127+BL133+BL135</f>
        <v>0</v>
      </c>
      <c r="BM119" s="442">
        <f>BJ119+BK119+BL119</f>
        <v>570896.24679999996</v>
      </c>
      <c r="BN119" s="504">
        <f>BN120+BN121+BN127+BN133+BN135</f>
        <v>960</v>
      </c>
      <c r="BO119" s="93">
        <f>BO120+BO121+BO127+BO133+BO135</f>
        <v>11040</v>
      </c>
      <c r="BP119" s="93">
        <f>BP120+BP121+BP127+BP133+BP135</f>
        <v>0</v>
      </c>
      <c r="BQ119" s="296">
        <f>BN119+BO119+BP119</f>
        <v>12000</v>
      </c>
      <c r="BR119" s="441">
        <f>BR120+BR121+BR127+BR133+BR135</f>
        <v>206920.31098271179</v>
      </c>
      <c r="BS119" s="93">
        <f>BS120+BS121+BS127+BS133+BS135</f>
        <v>1200320.4201172884</v>
      </c>
      <c r="BT119" s="93">
        <f>BT120+BT121+BT127+BT133+BT135</f>
        <v>0</v>
      </c>
      <c r="BU119" s="442">
        <f>BR119+BS119+BT119</f>
        <v>1407240.7311000002</v>
      </c>
      <c r="BV119" s="504">
        <f>BV120+BV121+BV127+BV133+BV135</f>
        <v>85910.29234067793</v>
      </c>
      <c r="BW119" s="93">
        <f>BW120+BW121+BW127+BW133+BW135</f>
        <v>482986.06855932204</v>
      </c>
      <c r="BX119" s="93">
        <f>BX120+BX121+BX127+BX133+BX135</f>
        <v>0</v>
      </c>
      <c r="BY119" s="296">
        <f>BV119+BW119+BX119</f>
        <v>568896.36089999997</v>
      </c>
      <c r="BZ119" s="441">
        <f>BZ120+BZ121+BZ127+BZ133+BZ135</f>
        <v>235237.07509627112</v>
      </c>
      <c r="CA119" s="93">
        <f>CA120+CA121+CA127+CA133+CA135</f>
        <v>1357635.7763037288</v>
      </c>
      <c r="CB119" s="93">
        <f>CB120+CB121+CB127+CB133+CB135</f>
        <v>0</v>
      </c>
      <c r="CC119" s="442">
        <f>BZ119+CA119+CB119</f>
        <v>1592872.8514</v>
      </c>
      <c r="CD119" s="347">
        <f t="shared" si="451"/>
        <v>646552.2106216948</v>
      </c>
      <c r="CE119" s="117">
        <f t="shared" si="451"/>
        <v>3794853.979578305</v>
      </c>
      <c r="CF119" s="117">
        <f t="shared" si="451"/>
        <v>0</v>
      </c>
      <c r="CG119" s="348">
        <f t="shared" si="451"/>
        <v>4441406.1902000001</v>
      </c>
      <c r="CH119" s="695"/>
      <c r="CI119" s="118"/>
      <c r="CJ119" s="768"/>
      <c r="CK119" s="769"/>
      <c r="CL119" s="769"/>
      <c r="CM119" s="770"/>
      <c r="CN119" s="768">
        <v>0</v>
      </c>
      <c r="CO119" s="769">
        <f t="shared" si="395"/>
        <v>646552.2106216948</v>
      </c>
      <c r="CP119" s="769">
        <f t="shared" si="396"/>
        <v>0</v>
      </c>
      <c r="CQ119" s="769">
        <f t="shared" si="397"/>
        <v>3794853.979578305</v>
      </c>
      <c r="CR119" s="869">
        <f t="shared" si="398"/>
        <v>0</v>
      </c>
      <c r="CS119" s="770">
        <f t="shared" si="399"/>
        <v>4441406.1902000001</v>
      </c>
      <c r="CT119" s="2">
        <f t="shared" si="400"/>
        <v>0</v>
      </c>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row>
    <row r="120" spans="1:612" ht="14.25" customHeight="1" x14ac:dyDescent="0.25">
      <c r="B120" s="580" t="str">
        <f t="shared" si="412"/>
        <v>C2</v>
      </c>
      <c r="C120" s="600" t="s">
        <v>515</v>
      </c>
      <c r="D120" s="636"/>
      <c r="E120" s="123"/>
      <c r="F120" s="123"/>
      <c r="G120" s="123"/>
      <c r="H120" s="123"/>
      <c r="I120" s="123"/>
      <c r="J120" s="123"/>
      <c r="K120" s="637"/>
      <c r="L120" s="613"/>
      <c r="M120" s="55"/>
      <c r="N120" s="77"/>
      <c r="O120" s="124"/>
      <c r="P120" s="125"/>
      <c r="Q120" s="76"/>
      <c r="R120" s="76"/>
      <c r="S120" s="126"/>
      <c r="T120" s="76"/>
      <c r="U120" s="77"/>
      <c r="V120" s="77"/>
      <c r="W120" s="77"/>
      <c r="X120" s="77"/>
      <c r="Y120" s="127"/>
      <c r="Z120" s="127"/>
      <c r="AA120" s="127"/>
      <c r="AB120" s="127"/>
      <c r="AC120" s="127"/>
      <c r="AD120" s="127"/>
      <c r="AE120" s="127"/>
      <c r="AF120" s="127"/>
      <c r="AG120" s="1041" t="s">
        <v>167</v>
      </c>
      <c r="AH120" s="439"/>
      <c r="AI120" s="96"/>
      <c r="AJ120" s="96"/>
      <c r="AK120" s="300"/>
      <c r="AL120" s="439"/>
      <c r="AM120" s="96"/>
      <c r="AN120" s="96"/>
      <c r="AO120" s="448"/>
      <c r="AP120" s="505"/>
      <c r="AQ120" s="96"/>
      <c r="AR120" s="96"/>
      <c r="AS120" s="300"/>
      <c r="AT120" s="439"/>
      <c r="AU120" s="96"/>
      <c r="AV120" s="96"/>
      <c r="AW120" s="448"/>
      <c r="AX120" s="505"/>
      <c r="AY120" s="96"/>
      <c r="AZ120" s="96"/>
      <c r="BA120" s="300"/>
      <c r="BB120" s="432"/>
      <c r="BC120" s="39"/>
      <c r="BD120" s="39"/>
      <c r="BE120" s="433"/>
      <c r="BF120" s="499"/>
      <c r="BG120" s="39"/>
      <c r="BH120" s="39"/>
      <c r="BI120" s="291"/>
      <c r="BJ120" s="432"/>
      <c r="BK120" s="39"/>
      <c r="BL120" s="39"/>
      <c r="BM120" s="433"/>
      <c r="BN120" s="499"/>
      <c r="BO120" s="39"/>
      <c r="BP120" s="39"/>
      <c r="BQ120" s="291"/>
      <c r="BR120" s="432"/>
      <c r="BS120" s="39"/>
      <c r="BT120" s="39"/>
      <c r="BU120" s="433"/>
      <c r="BV120" s="499"/>
      <c r="BW120" s="39"/>
      <c r="BX120" s="39"/>
      <c r="BY120" s="291"/>
      <c r="BZ120" s="432"/>
      <c r="CA120" s="39"/>
      <c r="CB120" s="39"/>
      <c r="CC120" s="433"/>
      <c r="CD120" s="349">
        <f t="shared" si="451"/>
        <v>0</v>
      </c>
      <c r="CE120" s="128">
        <f t="shared" si="451"/>
        <v>0</v>
      </c>
      <c r="CF120" s="128">
        <f t="shared" si="451"/>
        <v>0</v>
      </c>
      <c r="CG120" s="350">
        <f t="shared" si="451"/>
        <v>0</v>
      </c>
      <c r="CH120" s="695"/>
      <c r="CI120" s="118"/>
      <c r="CJ120" s="771">
        <f t="shared" ref="CJ120:CJ121" si="458">IF(H120=0,IF(CD120&gt;0,"Error",H120-CD120),H120-CD120)</f>
        <v>0</v>
      </c>
      <c r="CK120" s="772">
        <f t="shared" ref="CK120:CK121" si="459">IF(I120=0,IF(CE120&gt;0,"Error",I120-CE120),I120-CE120)</f>
        <v>0</v>
      </c>
      <c r="CL120" s="772">
        <f t="shared" ref="CL120:CL121" si="460">IF(J120=0,IF(CF120&gt;0,"Error",J120-CF120),J120-CF120)</f>
        <v>0</v>
      </c>
      <c r="CM120" s="773">
        <f t="shared" ref="CM120:CM121" si="461">IF(K120=0,IF(CG120&gt;0,"Error",K120-CG120),K120-CG120)</f>
        <v>0</v>
      </c>
      <c r="CN120" s="771">
        <v>0</v>
      </c>
      <c r="CO120" s="772">
        <f t="shared" si="395"/>
        <v>0</v>
      </c>
      <c r="CP120" s="772">
        <f t="shared" si="396"/>
        <v>0</v>
      </c>
      <c r="CQ120" s="772">
        <f t="shared" si="397"/>
        <v>0</v>
      </c>
      <c r="CR120" s="870">
        <f t="shared" si="398"/>
        <v>0</v>
      </c>
      <c r="CS120" s="773">
        <f t="shared" si="399"/>
        <v>0</v>
      </c>
      <c r="CT120" s="2">
        <f t="shared" si="400"/>
        <v>0</v>
      </c>
    </row>
    <row r="121" spans="1:612" ht="14.25" customHeight="1" x14ac:dyDescent="0.25">
      <c r="B121" s="580" t="str">
        <f t="shared" si="412"/>
        <v>C2</v>
      </c>
      <c r="C121" s="600" t="s">
        <v>516</v>
      </c>
      <c r="D121" s="636"/>
      <c r="E121" s="123"/>
      <c r="F121" s="123"/>
      <c r="G121" s="123"/>
      <c r="H121" s="123"/>
      <c r="I121" s="123"/>
      <c r="J121" s="123"/>
      <c r="K121" s="637"/>
      <c r="L121" s="613"/>
      <c r="M121" s="55"/>
      <c r="N121" s="77"/>
      <c r="O121" s="124"/>
      <c r="P121" s="125"/>
      <c r="Q121" s="76"/>
      <c r="R121" s="76"/>
      <c r="S121" s="126"/>
      <c r="T121" s="76"/>
      <c r="U121" s="77"/>
      <c r="V121" s="77"/>
      <c r="W121" s="77"/>
      <c r="X121" s="77"/>
      <c r="Y121" s="127"/>
      <c r="Z121" s="127"/>
      <c r="AA121" s="127"/>
      <c r="AB121" s="127"/>
      <c r="AC121" s="127"/>
      <c r="AD121" s="127"/>
      <c r="AE121" s="127"/>
      <c r="AF121" s="127"/>
      <c r="AG121" s="1041"/>
      <c r="AH121" s="439"/>
      <c r="AI121" s="96"/>
      <c r="AJ121" s="96"/>
      <c r="AK121" s="300"/>
      <c r="AL121" s="439"/>
      <c r="AM121" s="96"/>
      <c r="AN121" s="96"/>
      <c r="AO121" s="448"/>
      <c r="AP121" s="505"/>
      <c r="AQ121" s="96"/>
      <c r="AR121" s="96"/>
      <c r="AS121" s="300"/>
      <c r="AT121" s="439"/>
      <c r="AU121" s="96"/>
      <c r="AV121" s="96"/>
      <c r="AW121" s="448"/>
      <c r="AX121" s="502">
        <f>SUM(AX122:AX126)</f>
        <v>8923.7288135593226</v>
      </c>
      <c r="AY121" s="94">
        <f t="shared" ref="AY121:AZ121" si="462">SUM(AY122:AY126)</f>
        <v>49576.271186440674</v>
      </c>
      <c r="AZ121" s="94">
        <f t="shared" si="462"/>
        <v>0</v>
      </c>
      <c r="BA121" s="294">
        <f>AX121+AY121+AZ121</f>
        <v>58500</v>
      </c>
      <c r="BB121" s="473">
        <f>SUM(BB122:BB126)</f>
        <v>8923.7288135593226</v>
      </c>
      <c r="BC121" s="94">
        <f t="shared" ref="BC121:BD121" si="463">SUM(BC122:BC126)</f>
        <v>49576.271186440674</v>
      </c>
      <c r="BD121" s="94">
        <f t="shared" si="463"/>
        <v>0</v>
      </c>
      <c r="BE121" s="440">
        <f>BB121+BC121+BD121</f>
        <v>58500</v>
      </c>
      <c r="BF121" s="502">
        <f>SUM(BF122:BF126)</f>
        <v>8923.7288135593226</v>
      </c>
      <c r="BG121" s="94">
        <f t="shared" ref="BG121:BH121" si="464">SUM(BG122:BG126)</f>
        <v>49576.271186440674</v>
      </c>
      <c r="BH121" s="94">
        <f t="shared" si="464"/>
        <v>0</v>
      </c>
      <c r="BI121" s="294">
        <f>BF121+BG121+BH121</f>
        <v>58500</v>
      </c>
      <c r="BJ121" s="473">
        <f>SUM(BJ122:BJ126)</f>
        <v>59499.895349152546</v>
      </c>
      <c r="BK121" s="94">
        <f t="shared" ref="BK121:BL121" si="465">SUM(BK122:BK126)</f>
        <v>351270.59265084745</v>
      </c>
      <c r="BL121" s="94">
        <f t="shared" si="465"/>
        <v>0</v>
      </c>
      <c r="BM121" s="440">
        <f>BJ121+BK121+BL121</f>
        <v>410770.48800000001</v>
      </c>
      <c r="BN121" s="502">
        <f>SUM(BN122:BN126)</f>
        <v>0</v>
      </c>
      <c r="BO121" s="94">
        <f t="shared" ref="BO121:BP121" si="466">SUM(BO122:BO126)</f>
        <v>0</v>
      </c>
      <c r="BP121" s="94">
        <f t="shared" si="466"/>
        <v>0</v>
      </c>
      <c r="BQ121" s="294">
        <f>BN121+BO121+BP121</f>
        <v>0</v>
      </c>
      <c r="BR121" s="473">
        <f>SUM(BR122:BR126)</f>
        <v>89249.843023728783</v>
      </c>
      <c r="BS121" s="94">
        <f t="shared" ref="BS121:BT121" si="467">SUM(BS122:BS126)</f>
        <v>526905.88897627126</v>
      </c>
      <c r="BT121" s="94">
        <f t="shared" si="467"/>
        <v>0</v>
      </c>
      <c r="BU121" s="440">
        <f>BR121+BS121+BT121</f>
        <v>616155.73200000008</v>
      </c>
      <c r="BV121" s="502">
        <f>SUM(BV122:BV126)</f>
        <v>0</v>
      </c>
      <c r="BW121" s="94">
        <f t="shared" ref="BW121:BX121" si="468">SUM(BW122:BW126)</f>
        <v>0</v>
      </c>
      <c r="BX121" s="94">
        <f t="shared" si="468"/>
        <v>0</v>
      </c>
      <c r="BY121" s="294">
        <f>BV121+BW121+BX121</f>
        <v>0</v>
      </c>
      <c r="BZ121" s="473">
        <f>SUM(BZ122:BZ126)</f>
        <v>89249.843023728783</v>
      </c>
      <c r="CA121" s="94">
        <f t="shared" ref="CA121:CB121" si="469">SUM(CA122:CA126)</f>
        <v>526905.88897627126</v>
      </c>
      <c r="CB121" s="94">
        <f t="shared" si="469"/>
        <v>0</v>
      </c>
      <c r="CC121" s="440">
        <f>BZ121+CA121+CB121</f>
        <v>616155.73200000008</v>
      </c>
      <c r="CD121" s="349">
        <f t="shared" si="451"/>
        <v>264770.76783728809</v>
      </c>
      <c r="CE121" s="128">
        <f t="shared" si="451"/>
        <v>1553811.184162712</v>
      </c>
      <c r="CF121" s="128">
        <f t="shared" si="451"/>
        <v>0</v>
      </c>
      <c r="CG121" s="350">
        <f t="shared" si="451"/>
        <v>1818581.9520000003</v>
      </c>
      <c r="CH121" s="695"/>
      <c r="CI121" s="118"/>
      <c r="CJ121" s="823" t="str">
        <f t="shared" si="458"/>
        <v>Error</v>
      </c>
      <c r="CK121" s="824" t="str">
        <f t="shared" si="459"/>
        <v>Error</v>
      </c>
      <c r="CL121" s="824">
        <f t="shared" si="460"/>
        <v>0</v>
      </c>
      <c r="CM121" s="826" t="str">
        <f t="shared" si="461"/>
        <v>Error</v>
      </c>
      <c r="CN121" s="823">
        <v>0</v>
      </c>
      <c r="CO121" s="824">
        <f t="shared" si="395"/>
        <v>264770.76783728809</v>
      </c>
      <c r="CP121" s="824">
        <f t="shared" si="396"/>
        <v>0</v>
      </c>
      <c r="CQ121" s="824">
        <f t="shared" si="397"/>
        <v>1553811.184162712</v>
      </c>
      <c r="CR121" s="871">
        <f t="shared" si="398"/>
        <v>0</v>
      </c>
      <c r="CS121" s="826">
        <f t="shared" si="399"/>
        <v>1818581.952</v>
      </c>
      <c r="CT121" s="2">
        <f t="shared" si="400"/>
        <v>0</v>
      </c>
    </row>
    <row r="122" spans="1:612" ht="14.25" customHeight="1" x14ac:dyDescent="0.2">
      <c r="B122" s="580" t="str">
        <f t="shared" si="412"/>
        <v>C2</v>
      </c>
      <c r="C122" s="601" t="s">
        <v>520</v>
      </c>
      <c r="D122" s="638"/>
      <c r="E122" s="129"/>
      <c r="F122" s="129"/>
      <c r="G122" s="129"/>
      <c r="H122" s="129"/>
      <c r="I122" s="129"/>
      <c r="J122" s="129"/>
      <c r="K122" s="639"/>
      <c r="L122" s="614"/>
      <c r="M122" s="143">
        <v>1836048.04</v>
      </c>
      <c r="N122" s="131" t="s">
        <v>168</v>
      </c>
      <c r="O122" s="132">
        <f>+Y122</f>
        <v>44654</v>
      </c>
      <c r="P122" s="133">
        <f>+AF122</f>
        <v>44986</v>
      </c>
      <c r="Q122" s="831" t="s">
        <v>778</v>
      </c>
      <c r="R122" s="134">
        <v>1</v>
      </c>
      <c r="S122" s="135"/>
      <c r="T122" s="134" t="s">
        <v>27</v>
      </c>
      <c r="U122" s="42" t="s">
        <v>169</v>
      </c>
      <c r="V122" s="42" t="s">
        <v>75</v>
      </c>
      <c r="W122" s="42">
        <v>230</v>
      </c>
      <c r="X122" s="43">
        <v>44649</v>
      </c>
      <c r="Y122" s="43">
        <f>+X122+5</f>
        <v>44654</v>
      </c>
      <c r="Z122" s="43">
        <f>+Y122+14</f>
        <v>44668</v>
      </c>
      <c r="AA122" s="43">
        <f>+Z122+7+5+2</f>
        <v>44682</v>
      </c>
      <c r="AB122" s="43">
        <f>+AA122+30+7</f>
        <v>44719</v>
      </c>
      <c r="AC122" s="43">
        <f>+AB122+3+3+14</f>
        <v>44739</v>
      </c>
      <c r="AD122" s="43">
        <f>+AC122+3</f>
        <v>44742</v>
      </c>
      <c r="AE122" s="43">
        <f>+AD122+7+7</f>
        <v>44756</v>
      </c>
      <c r="AF122" s="43">
        <f>+AE122+W122</f>
        <v>44986</v>
      </c>
      <c r="AG122" s="1041"/>
      <c r="AH122" s="438"/>
      <c r="AI122" s="136"/>
      <c r="AJ122" s="136"/>
      <c r="AK122" s="556"/>
      <c r="AL122" s="438"/>
      <c r="AM122" s="136"/>
      <c r="AN122" s="136"/>
      <c r="AO122" s="570"/>
      <c r="AP122" s="567"/>
      <c r="AQ122" s="136"/>
      <c r="AR122" s="136"/>
      <c r="AS122" s="556"/>
      <c r="AT122" s="438"/>
      <c r="AU122" s="136"/>
      <c r="AV122" s="136"/>
      <c r="AW122" s="570"/>
      <c r="AX122" s="503"/>
      <c r="AY122" s="137"/>
      <c r="AZ122" s="137"/>
      <c r="BA122" s="557"/>
      <c r="BB122" s="474"/>
      <c r="BC122" s="81"/>
      <c r="BD122" s="81"/>
      <c r="BE122" s="444"/>
      <c r="BF122" s="507"/>
      <c r="BG122" s="81"/>
      <c r="BH122" s="81"/>
      <c r="BI122" s="297"/>
      <c r="BJ122" s="351">
        <v>56015.024949152546</v>
      </c>
      <c r="BK122" s="92">
        <v>311194.58305084746</v>
      </c>
      <c r="BL122" s="81"/>
      <c r="BM122" s="352">
        <v>367209.60800000001</v>
      </c>
      <c r="BN122" s="501"/>
      <c r="BO122" s="92"/>
      <c r="BP122" s="92"/>
      <c r="BQ122" s="295"/>
      <c r="BR122" s="351">
        <v>84022.537423728791</v>
      </c>
      <c r="BS122" s="92">
        <v>466791.87457627122</v>
      </c>
      <c r="BT122" s="92"/>
      <c r="BU122" s="352">
        <v>550814.41200000001</v>
      </c>
      <c r="BV122" s="501"/>
      <c r="BW122" s="92"/>
      <c r="BX122" s="92"/>
      <c r="BY122" s="295"/>
      <c r="BZ122" s="351">
        <v>84022.537423728791</v>
      </c>
      <c r="CA122" s="92">
        <v>466791.87457627122</v>
      </c>
      <c r="CB122" s="92"/>
      <c r="CC122" s="352">
        <v>550814.41200000001</v>
      </c>
      <c r="CD122" s="351">
        <f t="shared" si="451"/>
        <v>224060.09979661013</v>
      </c>
      <c r="CE122" s="92">
        <f t="shared" si="451"/>
        <v>1244778.3322033898</v>
      </c>
      <c r="CF122" s="92">
        <f t="shared" si="451"/>
        <v>0</v>
      </c>
      <c r="CG122" s="352">
        <f t="shared" si="451"/>
        <v>1468838.432</v>
      </c>
      <c r="CH122" s="695" t="s">
        <v>739</v>
      </c>
      <c r="CI122" s="118" t="s">
        <v>773</v>
      </c>
      <c r="CJ122" s="774"/>
      <c r="CK122" s="775"/>
      <c r="CL122" s="775"/>
      <c r="CM122" s="776"/>
      <c r="CN122" s="774">
        <v>0</v>
      </c>
      <c r="CO122" s="775">
        <f t="shared" si="395"/>
        <v>224060.09979661013</v>
      </c>
      <c r="CP122" s="775">
        <f t="shared" si="396"/>
        <v>0</v>
      </c>
      <c r="CQ122" s="775">
        <f t="shared" si="397"/>
        <v>1244778.3322033898</v>
      </c>
      <c r="CR122" s="872">
        <f t="shared" si="398"/>
        <v>0</v>
      </c>
      <c r="CS122" s="776">
        <f t="shared" si="399"/>
        <v>1468838.432</v>
      </c>
      <c r="CT122" s="2">
        <f t="shared" si="400"/>
        <v>0</v>
      </c>
    </row>
    <row r="123" spans="1:612" ht="14.25" customHeight="1" x14ac:dyDescent="0.2">
      <c r="B123" s="580" t="str">
        <f t="shared" si="412"/>
        <v>C2</v>
      </c>
      <c r="C123" s="601" t="s">
        <v>521</v>
      </c>
      <c r="D123" s="638"/>
      <c r="E123" s="129"/>
      <c r="F123" s="129"/>
      <c r="G123" s="129"/>
      <c r="H123" s="129"/>
      <c r="I123" s="129"/>
      <c r="J123" s="129"/>
      <c r="K123" s="639"/>
      <c r="L123" s="614"/>
      <c r="M123" s="143">
        <v>217804.4</v>
      </c>
      <c r="N123" s="131" t="s">
        <v>168</v>
      </c>
      <c r="O123" s="132">
        <f>+Y123</f>
        <v>44654</v>
      </c>
      <c r="P123" s="133">
        <f>+AF123</f>
        <v>44752</v>
      </c>
      <c r="Q123" s="831" t="s">
        <v>778</v>
      </c>
      <c r="R123" s="134">
        <v>1</v>
      </c>
      <c r="S123" s="135"/>
      <c r="T123" s="134" t="s">
        <v>27</v>
      </c>
      <c r="U123" s="42" t="s">
        <v>169</v>
      </c>
      <c r="V123" s="144" t="s">
        <v>60</v>
      </c>
      <c r="W123" s="42">
        <v>60</v>
      </c>
      <c r="X123" s="43">
        <v>44649</v>
      </c>
      <c r="Y123" s="43">
        <f>+X123+5</f>
        <v>44654</v>
      </c>
      <c r="Z123" s="43">
        <f>+Y123+14</f>
        <v>44668</v>
      </c>
      <c r="AA123" s="43">
        <f>+Z123+7</f>
        <v>44675</v>
      </c>
      <c r="AB123" s="43">
        <f>+AA123+7</f>
        <v>44682</v>
      </c>
      <c r="AC123" s="43"/>
      <c r="AD123" s="43"/>
      <c r="AE123" s="43">
        <f>+AB123+10</f>
        <v>44692</v>
      </c>
      <c r="AF123" s="43">
        <f>+AE123+W123</f>
        <v>44752</v>
      </c>
      <c r="AG123" s="1041"/>
      <c r="AH123" s="438"/>
      <c r="AI123" s="136"/>
      <c r="AJ123" s="136"/>
      <c r="AK123" s="556"/>
      <c r="AL123" s="438"/>
      <c r="AM123" s="136"/>
      <c r="AN123" s="136"/>
      <c r="AO123" s="570"/>
      <c r="AP123" s="567"/>
      <c r="AQ123" s="136"/>
      <c r="AR123" s="136"/>
      <c r="AS123" s="556"/>
      <c r="AT123" s="438"/>
      <c r="AU123" s="136"/>
      <c r="AV123" s="136"/>
      <c r="AW123" s="570"/>
      <c r="AX123" s="503"/>
      <c r="AY123" s="137"/>
      <c r="AZ123" s="137"/>
      <c r="BA123" s="557"/>
      <c r="BB123" s="474"/>
      <c r="BC123" s="81"/>
      <c r="BD123" s="81"/>
      <c r="BE123" s="444"/>
      <c r="BF123" s="507"/>
      <c r="BG123" s="81"/>
      <c r="BH123" s="81"/>
      <c r="BI123" s="297"/>
      <c r="BJ123" s="443">
        <v>3484.8704000000002</v>
      </c>
      <c r="BK123" s="95">
        <v>40076.009600000005</v>
      </c>
      <c r="BL123" s="81"/>
      <c r="BM123" s="352">
        <v>43560.880000000005</v>
      </c>
      <c r="BN123" s="501"/>
      <c r="BO123" s="92"/>
      <c r="BP123" s="92"/>
      <c r="BQ123" s="295"/>
      <c r="BR123" s="351">
        <v>5227.3055999999997</v>
      </c>
      <c r="BS123" s="92">
        <v>60114.014399999993</v>
      </c>
      <c r="BT123" s="92"/>
      <c r="BU123" s="352">
        <v>65341.319999999992</v>
      </c>
      <c r="BV123" s="501"/>
      <c r="BW123" s="92"/>
      <c r="BX123" s="92"/>
      <c r="BY123" s="295"/>
      <c r="BZ123" s="351">
        <v>5227.3055999999997</v>
      </c>
      <c r="CA123" s="92">
        <v>60114.014399999993</v>
      </c>
      <c r="CB123" s="92"/>
      <c r="CC123" s="352">
        <v>65341.319999999992</v>
      </c>
      <c r="CD123" s="351">
        <f t="shared" si="451"/>
        <v>13939.481599999999</v>
      </c>
      <c r="CE123" s="92">
        <f t="shared" si="451"/>
        <v>160304.03839999999</v>
      </c>
      <c r="CF123" s="92">
        <f t="shared" si="451"/>
        <v>0</v>
      </c>
      <c r="CG123" s="352">
        <f t="shared" si="451"/>
        <v>174243.52</v>
      </c>
      <c r="CH123" s="695" t="s">
        <v>739</v>
      </c>
      <c r="CI123" s="118" t="s">
        <v>773</v>
      </c>
      <c r="CJ123" s="774"/>
      <c r="CK123" s="775"/>
      <c r="CL123" s="775"/>
      <c r="CM123" s="776"/>
      <c r="CN123" s="774">
        <v>0</v>
      </c>
      <c r="CO123" s="775">
        <f t="shared" si="395"/>
        <v>13939.481599999999</v>
      </c>
      <c r="CP123" s="775">
        <f t="shared" si="396"/>
        <v>0</v>
      </c>
      <c r="CQ123" s="775">
        <f t="shared" si="397"/>
        <v>160304.03839999999</v>
      </c>
      <c r="CR123" s="872">
        <f t="shared" si="398"/>
        <v>0</v>
      </c>
      <c r="CS123" s="776">
        <f t="shared" si="399"/>
        <v>174243.52</v>
      </c>
      <c r="CT123" s="2">
        <f t="shared" si="400"/>
        <v>0</v>
      </c>
    </row>
    <row r="124" spans="1:612" ht="14.25" customHeight="1" x14ac:dyDescent="0.2">
      <c r="B124" s="580" t="str">
        <f t="shared" si="412"/>
        <v>C2</v>
      </c>
      <c r="C124" s="601" t="s">
        <v>522</v>
      </c>
      <c r="D124" s="638"/>
      <c r="E124" s="129"/>
      <c r="F124" s="129"/>
      <c r="G124" s="129"/>
      <c r="H124" s="129"/>
      <c r="I124" s="129"/>
      <c r="J124" s="129"/>
      <c r="K124" s="639"/>
      <c r="L124" s="614"/>
      <c r="M124" s="138">
        <v>0</v>
      </c>
      <c r="N124" s="131" t="s">
        <v>168</v>
      </c>
      <c r="O124" s="132">
        <f>+Y124</f>
        <v>0</v>
      </c>
      <c r="P124" s="133">
        <f>+AF124</f>
        <v>0</v>
      </c>
      <c r="Q124" s="831"/>
      <c r="R124" s="134">
        <v>1</v>
      </c>
      <c r="S124" s="135"/>
      <c r="T124" s="134" t="s">
        <v>27</v>
      </c>
      <c r="U124" s="42"/>
      <c r="V124" s="42"/>
      <c r="W124" s="42"/>
      <c r="X124" s="42"/>
      <c r="Y124" s="46"/>
      <c r="Z124" s="46"/>
      <c r="AA124" s="46"/>
      <c r="AB124" s="46"/>
      <c r="AC124" s="46"/>
      <c r="AD124" s="46"/>
      <c r="AE124" s="46"/>
      <c r="AF124" s="46"/>
      <c r="AG124" s="1041"/>
      <c r="AH124" s="438"/>
      <c r="AI124" s="136"/>
      <c r="AJ124" s="136"/>
      <c r="AK124" s="556"/>
      <c r="AL124" s="438"/>
      <c r="AM124" s="136"/>
      <c r="AN124" s="136"/>
      <c r="AO124" s="570"/>
      <c r="AP124" s="567"/>
      <c r="AQ124" s="136"/>
      <c r="AR124" s="136"/>
      <c r="AS124" s="556"/>
      <c r="AT124" s="438"/>
      <c r="AU124" s="136"/>
      <c r="AV124" s="136"/>
      <c r="AW124" s="570"/>
      <c r="AX124" s="503"/>
      <c r="AY124" s="137"/>
      <c r="AZ124" s="137"/>
      <c r="BA124" s="557"/>
      <c r="BB124" s="474"/>
      <c r="BC124" s="81"/>
      <c r="BD124" s="81"/>
      <c r="BE124" s="444"/>
      <c r="BF124" s="507"/>
      <c r="BG124" s="81"/>
      <c r="BH124" s="81"/>
      <c r="BI124" s="297"/>
      <c r="BJ124" s="474"/>
      <c r="BK124" s="81"/>
      <c r="BL124" s="81"/>
      <c r="BM124" s="444"/>
      <c r="BN124" s="507"/>
      <c r="BO124" s="81"/>
      <c r="BP124" s="81"/>
      <c r="BQ124" s="297"/>
      <c r="BR124" s="474"/>
      <c r="BS124" s="81"/>
      <c r="BT124" s="81"/>
      <c r="BU124" s="444"/>
      <c r="BV124" s="507"/>
      <c r="BW124" s="81"/>
      <c r="BX124" s="81"/>
      <c r="BY124" s="297"/>
      <c r="BZ124" s="474"/>
      <c r="CA124" s="81"/>
      <c r="CB124" s="81"/>
      <c r="CC124" s="444"/>
      <c r="CD124" s="351">
        <f t="shared" si="451"/>
        <v>0</v>
      </c>
      <c r="CE124" s="92">
        <f t="shared" si="451"/>
        <v>0</v>
      </c>
      <c r="CF124" s="92">
        <f t="shared" si="451"/>
        <v>0</v>
      </c>
      <c r="CG124" s="352">
        <f t="shared" si="451"/>
        <v>0</v>
      </c>
      <c r="CH124" s="695" t="s">
        <v>739</v>
      </c>
      <c r="CI124" s="118" t="s">
        <v>773</v>
      </c>
      <c r="CJ124" s="774"/>
      <c r="CK124" s="775"/>
      <c r="CL124" s="775"/>
      <c r="CM124" s="776"/>
      <c r="CN124" s="774">
        <v>0</v>
      </c>
      <c r="CO124" s="775">
        <f t="shared" si="395"/>
        <v>0</v>
      </c>
      <c r="CP124" s="775">
        <f t="shared" si="396"/>
        <v>0</v>
      </c>
      <c r="CQ124" s="775">
        <f t="shared" si="397"/>
        <v>0</v>
      </c>
      <c r="CR124" s="872">
        <f t="shared" si="398"/>
        <v>0</v>
      </c>
      <c r="CS124" s="776">
        <f t="shared" si="399"/>
        <v>0</v>
      </c>
      <c r="CT124" s="2">
        <f t="shared" si="400"/>
        <v>0</v>
      </c>
    </row>
    <row r="125" spans="1:612" ht="14.25" customHeight="1" x14ac:dyDescent="0.2">
      <c r="B125" s="580" t="str">
        <f t="shared" si="412"/>
        <v>C2</v>
      </c>
      <c r="C125" s="601" t="s">
        <v>523</v>
      </c>
      <c r="D125" s="638"/>
      <c r="E125" s="129"/>
      <c r="F125" s="129"/>
      <c r="G125" s="129"/>
      <c r="H125" s="129"/>
      <c r="I125" s="129"/>
      <c r="J125" s="129"/>
      <c r="K125" s="639"/>
      <c r="L125" s="614"/>
      <c r="M125" s="143">
        <v>97500</v>
      </c>
      <c r="N125" s="131" t="s">
        <v>168</v>
      </c>
      <c r="O125" s="132">
        <f>+Y125</f>
        <v>44650</v>
      </c>
      <c r="P125" s="133">
        <f>+AF125</f>
        <v>44778</v>
      </c>
      <c r="Q125" s="831" t="s">
        <v>778</v>
      </c>
      <c r="R125" s="134">
        <v>1</v>
      </c>
      <c r="S125" s="139"/>
      <c r="T125" s="100" t="s">
        <v>27</v>
      </c>
      <c r="U125" s="42" t="s">
        <v>169</v>
      </c>
      <c r="V125" s="131" t="s">
        <v>60</v>
      </c>
      <c r="W125" s="42">
        <v>90</v>
      </c>
      <c r="X125" s="43">
        <v>44645</v>
      </c>
      <c r="Y125" s="43">
        <f>+X125+5</f>
        <v>44650</v>
      </c>
      <c r="Z125" s="43">
        <f>+Y125+14</f>
        <v>44664</v>
      </c>
      <c r="AA125" s="43">
        <f>+Z125+7</f>
        <v>44671</v>
      </c>
      <c r="AB125" s="43">
        <f>+AA125+7</f>
        <v>44678</v>
      </c>
      <c r="AC125" s="43"/>
      <c r="AD125" s="43"/>
      <c r="AE125" s="43">
        <f>+AB125+10</f>
        <v>44688</v>
      </c>
      <c r="AF125" s="43">
        <f>+AE125+W125</f>
        <v>44778</v>
      </c>
      <c r="AG125" s="1041"/>
      <c r="AH125" s="438"/>
      <c r="AI125" s="136"/>
      <c r="AJ125" s="136"/>
      <c r="AK125" s="556"/>
      <c r="AL125" s="438"/>
      <c r="AM125" s="136"/>
      <c r="AN125" s="136"/>
      <c r="AO125" s="570"/>
      <c r="AP125" s="567"/>
      <c r="AQ125" s="136"/>
      <c r="AR125" s="136"/>
      <c r="AS125" s="556"/>
      <c r="AT125" s="438"/>
      <c r="AU125" s="136"/>
      <c r="AV125" s="136"/>
      <c r="AW125" s="570"/>
      <c r="AX125" s="558">
        <v>4957.6271186440681</v>
      </c>
      <c r="AY125" s="169">
        <v>27542.372881355932</v>
      </c>
      <c r="AZ125" s="169"/>
      <c r="BA125" s="540">
        <f>AX125+AY125+AZ125</f>
        <v>32500</v>
      </c>
      <c r="BB125" s="559">
        <v>4957.6271186440681</v>
      </c>
      <c r="BC125" s="169">
        <v>27542.372881355932</v>
      </c>
      <c r="BD125" s="169"/>
      <c r="BE125" s="560">
        <f>BB125+BC125+BD125</f>
        <v>32500</v>
      </c>
      <c r="BF125" s="558">
        <v>4957.6271186440681</v>
      </c>
      <c r="BG125" s="169">
        <v>27542.372881355932</v>
      </c>
      <c r="BH125" s="169"/>
      <c r="BI125" s="540">
        <f>BF125+BG125+BH125</f>
        <v>32500</v>
      </c>
      <c r="BJ125" s="474"/>
      <c r="BK125" s="81"/>
      <c r="BL125" s="81"/>
      <c r="BM125" s="444"/>
      <c r="BN125" s="507"/>
      <c r="BO125" s="81"/>
      <c r="BP125" s="81"/>
      <c r="BQ125" s="297"/>
      <c r="BR125" s="474"/>
      <c r="BS125" s="81"/>
      <c r="BT125" s="81"/>
      <c r="BU125" s="444"/>
      <c r="BV125" s="507"/>
      <c r="BW125" s="81"/>
      <c r="BX125" s="81"/>
      <c r="BY125" s="297"/>
      <c r="BZ125" s="474"/>
      <c r="CA125" s="81"/>
      <c r="CB125" s="81"/>
      <c r="CC125" s="444"/>
      <c r="CD125" s="351">
        <f t="shared" ref="CD125:CG126" si="470">AH125+AL125+AP125+AT125+AX125+BB125+BF125+BJ125+BN125+BR125+BV125+BZ125</f>
        <v>14872.881355932204</v>
      </c>
      <c r="CE125" s="92">
        <f t="shared" si="470"/>
        <v>82627.118644067799</v>
      </c>
      <c r="CF125" s="92">
        <f t="shared" si="470"/>
        <v>0</v>
      </c>
      <c r="CG125" s="352">
        <f t="shared" si="470"/>
        <v>97500</v>
      </c>
      <c r="CH125" s="695" t="s">
        <v>739</v>
      </c>
      <c r="CI125" s="118" t="s">
        <v>773</v>
      </c>
      <c r="CJ125" s="774"/>
      <c r="CK125" s="775"/>
      <c r="CL125" s="775"/>
      <c r="CM125" s="776"/>
      <c r="CN125" s="774">
        <v>0</v>
      </c>
      <c r="CO125" s="775">
        <f t="shared" si="395"/>
        <v>14872.881355932204</v>
      </c>
      <c r="CP125" s="775">
        <f t="shared" si="396"/>
        <v>0</v>
      </c>
      <c r="CQ125" s="775">
        <f t="shared" si="397"/>
        <v>82627.118644067799</v>
      </c>
      <c r="CR125" s="872">
        <f t="shared" si="398"/>
        <v>0</v>
      </c>
      <c r="CS125" s="776">
        <f t="shared" si="399"/>
        <v>97500</v>
      </c>
      <c r="CT125" s="2">
        <f t="shared" si="400"/>
        <v>0</v>
      </c>
    </row>
    <row r="126" spans="1:612" ht="14.25" customHeight="1" x14ac:dyDescent="0.2">
      <c r="B126" s="580" t="str">
        <f t="shared" si="412"/>
        <v>C2</v>
      </c>
      <c r="C126" s="601" t="s">
        <v>524</v>
      </c>
      <c r="D126" s="638"/>
      <c r="E126" s="129"/>
      <c r="F126" s="129"/>
      <c r="G126" s="129"/>
      <c r="H126" s="129"/>
      <c r="I126" s="129"/>
      <c r="J126" s="129"/>
      <c r="K126" s="639"/>
      <c r="L126" s="614"/>
      <c r="M126" s="143">
        <v>78000</v>
      </c>
      <c r="N126" s="131" t="s">
        <v>168</v>
      </c>
      <c r="O126" s="132">
        <f>+Y126</f>
        <v>44650</v>
      </c>
      <c r="P126" s="133">
        <f>+AF126</f>
        <v>44796</v>
      </c>
      <c r="Q126" s="831" t="s">
        <v>778</v>
      </c>
      <c r="R126" s="134">
        <v>1</v>
      </c>
      <c r="S126" s="139"/>
      <c r="T126" s="100" t="s">
        <v>27</v>
      </c>
      <c r="U126" s="42" t="s">
        <v>169</v>
      </c>
      <c r="V126" s="42" t="s">
        <v>86</v>
      </c>
      <c r="W126" s="42">
        <v>90</v>
      </c>
      <c r="X126" s="43">
        <v>44645</v>
      </c>
      <c r="Y126" s="43">
        <f>+X126+5</f>
        <v>44650</v>
      </c>
      <c r="Z126" s="46">
        <f>+Y126+14</f>
        <v>44664</v>
      </c>
      <c r="AA126" s="46">
        <f>+Z126+5+5</f>
        <v>44674</v>
      </c>
      <c r="AB126" s="46">
        <f>+AA126+14+7</f>
        <v>44695</v>
      </c>
      <c r="AC126" s="46"/>
      <c r="AD126" s="46">
        <f>+AB126+1</f>
        <v>44696</v>
      </c>
      <c r="AE126" s="46">
        <f>+AD126+10</f>
        <v>44706</v>
      </c>
      <c r="AF126" s="43">
        <f>+AE126+W126</f>
        <v>44796</v>
      </c>
      <c r="AG126" s="1041"/>
      <c r="AH126" s="438"/>
      <c r="AI126" s="136"/>
      <c r="AJ126" s="136"/>
      <c r="AK126" s="556"/>
      <c r="AL126" s="438"/>
      <c r="AM126" s="136"/>
      <c r="AN126" s="136"/>
      <c r="AO126" s="570"/>
      <c r="AP126" s="567"/>
      <c r="AQ126" s="136"/>
      <c r="AR126" s="136"/>
      <c r="AS126" s="556"/>
      <c r="AT126" s="438"/>
      <c r="AU126" s="136"/>
      <c r="AV126" s="136"/>
      <c r="AW126" s="570"/>
      <c r="AX126" s="558">
        <v>3966.1016949152545</v>
      </c>
      <c r="AY126" s="169">
        <v>22033.898305084746</v>
      </c>
      <c r="AZ126" s="169"/>
      <c r="BA126" s="540">
        <f>AX126+AY126+AZ126</f>
        <v>26000</v>
      </c>
      <c r="BB126" s="559">
        <v>3966.1016949152545</v>
      </c>
      <c r="BC126" s="169">
        <v>22033.898305084746</v>
      </c>
      <c r="BD126" s="169"/>
      <c r="BE126" s="560">
        <f>BB126+BC126+BD126</f>
        <v>26000</v>
      </c>
      <c r="BF126" s="558">
        <v>3966.1016949152545</v>
      </c>
      <c r="BG126" s="169">
        <v>22033.898305084746</v>
      </c>
      <c r="BH126" s="169"/>
      <c r="BI126" s="540">
        <f>BF126+BG126+BH126</f>
        <v>26000</v>
      </c>
      <c r="BJ126" s="474"/>
      <c r="BK126" s="81"/>
      <c r="BL126" s="81"/>
      <c r="BM126" s="444"/>
      <c r="BN126" s="507"/>
      <c r="BO126" s="81"/>
      <c r="BP126" s="81"/>
      <c r="BQ126" s="297"/>
      <c r="BR126" s="474"/>
      <c r="BS126" s="81"/>
      <c r="BT126" s="81"/>
      <c r="BU126" s="444"/>
      <c r="BV126" s="507"/>
      <c r="BW126" s="81"/>
      <c r="BX126" s="81"/>
      <c r="BY126" s="297"/>
      <c r="BZ126" s="474"/>
      <c r="CA126" s="81"/>
      <c r="CB126" s="81"/>
      <c r="CC126" s="444"/>
      <c r="CD126" s="351">
        <f t="shared" si="470"/>
        <v>11898.305084745763</v>
      </c>
      <c r="CE126" s="92">
        <f t="shared" si="470"/>
        <v>66101.694915254237</v>
      </c>
      <c r="CF126" s="92">
        <f t="shared" si="470"/>
        <v>0</v>
      </c>
      <c r="CG126" s="352">
        <f t="shared" si="470"/>
        <v>78000</v>
      </c>
      <c r="CH126" s="695" t="s">
        <v>739</v>
      </c>
      <c r="CI126" s="118" t="s">
        <v>773</v>
      </c>
      <c r="CJ126" s="774"/>
      <c r="CK126" s="775"/>
      <c r="CL126" s="775"/>
      <c r="CM126" s="776"/>
      <c r="CN126" s="774">
        <v>0</v>
      </c>
      <c r="CO126" s="775">
        <f t="shared" si="395"/>
        <v>11898.305084745763</v>
      </c>
      <c r="CP126" s="775">
        <f t="shared" si="396"/>
        <v>0</v>
      </c>
      <c r="CQ126" s="775">
        <f t="shared" si="397"/>
        <v>66101.694915254237</v>
      </c>
      <c r="CR126" s="872">
        <f t="shared" si="398"/>
        <v>0</v>
      </c>
      <c r="CS126" s="776">
        <f t="shared" si="399"/>
        <v>78000</v>
      </c>
      <c r="CT126" s="2">
        <f t="shared" si="400"/>
        <v>0</v>
      </c>
    </row>
    <row r="127" spans="1:612" ht="14.25" customHeight="1" x14ac:dyDescent="0.25">
      <c r="B127" s="580" t="str">
        <f t="shared" si="412"/>
        <v>C2</v>
      </c>
      <c r="C127" s="600" t="s">
        <v>517</v>
      </c>
      <c r="D127" s="636"/>
      <c r="E127" s="123"/>
      <c r="F127" s="123"/>
      <c r="G127" s="123"/>
      <c r="H127" s="123"/>
      <c r="I127" s="123"/>
      <c r="J127" s="123"/>
      <c r="K127" s="637"/>
      <c r="L127" s="613"/>
      <c r="M127" s="145"/>
      <c r="N127" s="77"/>
      <c r="O127" s="124"/>
      <c r="P127" s="125"/>
      <c r="Q127" s="76"/>
      <c r="R127" s="76"/>
      <c r="S127" s="141"/>
      <c r="T127" s="76"/>
      <c r="U127" s="77"/>
      <c r="V127" s="77"/>
      <c r="W127" s="77"/>
      <c r="X127" s="124"/>
      <c r="Y127" s="124"/>
      <c r="Z127" s="127"/>
      <c r="AA127" s="127"/>
      <c r="AB127" s="127"/>
      <c r="AC127" s="127"/>
      <c r="AD127" s="127"/>
      <c r="AE127" s="127"/>
      <c r="AF127" s="127"/>
      <c r="AG127" s="1041"/>
      <c r="AH127" s="439"/>
      <c r="AI127" s="96"/>
      <c r="AJ127" s="96"/>
      <c r="AK127" s="300"/>
      <c r="AL127" s="439"/>
      <c r="AM127" s="96"/>
      <c r="AN127" s="96"/>
      <c r="AO127" s="448"/>
      <c r="AP127" s="505"/>
      <c r="AQ127" s="96"/>
      <c r="AR127" s="96"/>
      <c r="AS127" s="300"/>
      <c r="AT127" s="439"/>
      <c r="AU127" s="96"/>
      <c r="AV127" s="96"/>
      <c r="AW127" s="448"/>
      <c r="AX127" s="502">
        <f>SUM(AX128:AX132)</f>
        <v>2080</v>
      </c>
      <c r="AY127" s="94">
        <f t="shared" ref="AY127:AZ127" si="471">SUM(AY128:AY132)</f>
        <v>23920</v>
      </c>
      <c r="AZ127" s="94">
        <f t="shared" si="471"/>
        <v>0</v>
      </c>
      <c r="BA127" s="294">
        <f>AX127+AY127+AZ127</f>
        <v>26000</v>
      </c>
      <c r="BB127" s="473">
        <f>SUM(BB128:BB132)</f>
        <v>2080</v>
      </c>
      <c r="BC127" s="94">
        <f t="shared" ref="BC127:BD127" si="472">SUM(BC128:BC132)</f>
        <v>23920</v>
      </c>
      <c r="BD127" s="94">
        <f t="shared" si="472"/>
        <v>0</v>
      </c>
      <c r="BE127" s="440">
        <f>BB127+BC127+BD127</f>
        <v>26000</v>
      </c>
      <c r="BF127" s="502">
        <f>SUM(BF128:BF132)</f>
        <v>2080</v>
      </c>
      <c r="BG127" s="94">
        <f t="shared" ref="BG127:BH127" si="473">SUM(BG128:BG132)</f>
        <v>23920</v>
      </c>
      <c r="BH127" s="94">
        <f t="shared" si="473"/>
        <v>0</v>
      </c>
      <c r="BI127" s="294">
        <f>BF127+BG127+BH127</f>
        <v>26000</v>
      </c>
      <c r="BJ127" s="473">
        <f>SUM(BJ128:BJ132)</f>
        <v>21173.45041220338</v>
      </c>
      <c r="BK127" s="94">
        <f t="shared" ref="BK127:BL127" si="474">SUM(BK128:BK132)</f>
        <v>126952.30838779663</v>
      </c>
      <c r="BL127" s="94">
        <f t="shared" si="474"/>
        <v>0</v>
      </c>
      <c r="BM127" s="440">
        <f>BJ127+BK127+BL127</f>
        <v>148125.75880000001</v>
      </c>
      <c r="BN127" s="502">
        <f>SUM(BN128:BN132)</f>
        <v>0</v>
      </c>
      <c r="BO127" s="94">
        <f t="shared" ref="BO127:BP127" si="475">SUM(BO128:BO132)</f>
        <v>0</v>
      </c>
      <c r="BP127" s="94">
        <f t="shared" si="475"/>
        <v>0</v>
      </c>
      <c r="BQ127" s="294">
        <f>BN127+BO127+BP127</f>
        <v>0</v>
      </c>
      <c r="BR127" s="473">
        <f>SUM(BR128:BR132)</f>
        <v>31760.175618305089</v>
      </c>
      <c r="BS127" s="94">
        <f t="shared" ref="BS127:BT127" si="476">SUM(BS128:BS132)</f>
        <v>190428.46258169491</v>
      </c>
      <c r="BT127" s="94">
        <f t="shared" si="476"/>
        <v>0</v>
      </c>
      <c r="BU127" s="440">
        <f>BR127+BS127+BT127</f>
        <v>222188.63819999999</v>
      </c>
      <c r="BV127" s="502">
        <f>SUM(BV128:BV132)</f>
        <v>0</v>
      </c>
      <c r="BW127" s="94">
        <f t="shared" ref="BW127:BX127" si="477">SUM(BW128:BW132)</f>
        <v>0</v>
      </c>
      <c r="BX127" s="94">
        <f t="shared" si="477"/>
        <v>0</v>
      </c>
      <c r="BY127" s="294">
        <f>BV127+BW127+BX127</f>
        <v>0</v>
      </c>
      <c r="BZ127" s="473">
        <f>SUM(BZ128:BZ132)</f>
        <v>31760.175618305089</v>
      </c>
      <c r="CA127" s="94">
        <f t="shared" ref="CA127:CB127" si="478">SUM(CA128:CA132)</f>
        <v>190428.46258169491</v>
      </c>
      <c r="CB127" s="94">
        <f t="shared" si="478"/>
        <v>0</v>
      </c>
      <c r="CC127" s="440">
        <f>BZ127+CA127+CB127</f>
        <v>222188.63819999999</v>
      </c>
      <c r="CD127" s="349">
        <f>AH127+AL127+AP127+AT127+AX127+BB127+BF127+BJ127+BN127+BR127+BV127+BZ127</f>
        <v>90933.801648813562</v>
      </c>
      <c r="CE127" s="128">
        <f>AI127+AM127+AQ127+AU127+AY127+BC127+BG127+BK127+BO127+BS127+BW127+CA127</f>
        <v>579569.23355118651</v>
      </c>
      <c r="CF127" s="128">
        <f>AJ127+AN127+AR127+AV127+AZ127+BD127+BH127+BL127+BP127+BT127+BX127+CB127</f>
        <v>0</v>
      </c>
      <c r="CG127" s="350">
        <f>AK127+AO127+AS127+AW127+BA127+BE127+BI127+BM127+BQ127+BU127+BY127+CC127</f>
        <v>670503.03520000004</v>
      </c>
      <c r="CH127" s="695"/>
      <c r="CI127" s="118"/>
      <c r="CJ127" s="823" t="str">
        <f>IF(H127=0,IF(CD127&gt;0,"Error",H127-CD127),H127-CD127)</f>
        <v>Error</v>
      </c>
      <c r="CK127" s="824" t="str">
        <f t="shared" ref="CK127" si="479">IF(I127=0,IF(CE127&gt;0,"Error",I127-CE127),I127-CE127)</f>
        <v>Error</v>
      </c>
      <c r="CL127" s="825">
        <f t="shared" ref="CL127" si="480">IF(J127=0,IF(CF127&gt;0,"Error",J127-CF127),J127-CF127)</f>
        <v>0</v>
      </c>
      <c r="CM127" s="826" t="str">
        <f t="shared" ref="CM127" si="481">IF(K127=0,IF(CG127&gt;0,"Error",K127-CG127),K127-CG127)</f>
        <v>Error</v>
      </c>
      <c r="CN127" s="823">
        <v>0</v>
      </c>
      <c r="CO127" s="824">
        <f t="shared" si="395"/>
        <v>90933.801648813562</v>
      </c>
      <c r="CP127" s="825">
        <f t="shared" si="396"/>
        <v>0</v>
      </c>
      <c r="CQ127" s="824">
        <f t="shared" si="397"/>
        <v>579569.23355118651</v>
      </c>
      <c r="CR127" s="871">
        <f t="shared" si="398"/>
        <v>0</v>
      </c>
      <c r="CS127" s="826">
        <f t="shared" si="399"/>
        <v>670503.03520000004</v>
      </c>
      <c r="CT127" s="2">
        <f t="shared" si="400"/>
        <v>0</v>
      </c>
    </row>
    <row r="128" spans="1:612" ht="14.25" customHeight="1" x14ac:dyDescent="0.25">
      <c r="B128" s="580" t="str">
        <f t="shared" si="412"/>
        <v>C2</v>
      </c>
      <c r="C128" s="601" t="s">
        <v>525</v>
      </c>
      <c r="D128" s="638"/>
      <c r="E128" s="129"/>
      <c r="F128" s="129"/>
      <c r="G128" s="129"/>
      <c r="H128" s="129"/>
      <c r="I128" s="129"/>
      <c r="J128" s="129"/>
      <c r="K128" s="639"/>
      <c r="L128" s="614"/>
      <c r="M128" s="143">
        <v>642616.81400000001</v>
      </c>
      <c r="N128" s="131" t="s">
        <v>168</v>
      </c>
      <c r="O128" s="132">
        <f>+Y128</f>
        <v>44654</v>
      </c>
      <c r="P128" s="133">
        <f>+AF128</f>
        <v>44986</v>
      </c>
      <c r="Q128" s="134" t="s">
        <v>72</v>
      </c>
      <c r="R128" s="134">
        <v>1</v>
      </c>
      <c r="S128" s="139"/>
      <c r="T128" s="134" t="s">
        <v>27</v>
      </c>
      <c r="U128" s="42" t="s">
        <v>169</v>
      </c>
      <c r="V128" s="42" t="s">
        <v>75</v>
      </c>
      <c r="W128" s="42">
        <v>230</v>
      </c>
      <c r="X128" s="43">
        <v>44649</v>
      </c>
      <c r="Y128" s="43">
        <f>+X128+5</f>
        <v>44654</v>
      </c>
      <c r="Z128" s="43">
        <f>+Y128+14</f>
        <v>44668</v>
      </c>
      <c r="AA128" s="43">
        <f>+Z128+7+5+2</f>
        <v>44682</v>
      </c>
      <c r="AB128" s="43">
        <f>+AA128+30+7</f>
        <v>44719</v>
      </c>
      <c r="AC128" s="43">
        <f>+AB128+3+3+14</f>
        <v>44739</v>
      </c>
      <c r="AD128" s="43">
        <f>+AC128+3</f>
        <v>44742</v>
      </c>
      <c r="AE128" s="43">
        <f>+AD128+7+7</f>
        <v>44756</v>
      </c>
      <c r="AF128" s="43">
        <f>+AE128+W128</f>
        <v>44986</v>
      </c>
      <c r="AG128" s="409"/>
      <c r="AH128" s="438"/>
      <c r="AI128" s="136"/>
      <c r="AJ128" s="136"/>
      <c r="AK128" s="556"/>
      <c r="AL128" s="438"/>
      <c r="AM128" s="136"/>
      <c r="AN128" s="136"/>
      <c r="AO128" s="570"/>
      <c r="AP128" s="567"/>
      <c r="AQ128" s="136"/>
      <c r="AR128" s="136"/>
      <c r="AS128" s="556"/>
      <c r="AT128" s="438"/>
      <c r="AU128" s="136"/>
      <c r="AV128" s="136"/>
      <c r="AW128" s="570"/>
      <c r="AX128" s="503"/>
      <c r="AY128" s="137"/>
      <c r="AZ128" s="137"/>
      <c r="BA128" s="557"/>
      <c r="BB128" s="474"/>
      <c r="BC128" s="81"/>
      <c r="BD128" s="81"/>
      <c r="BE128" s="444"/>
      <c r="BF128" s="507"/>
      <c r="BG128" s="81"/>
      <c r="BH128" s="81"/>
      <c r="BI128" s="297"/>
      <c r="BJ128" s="443">
        <v>19605.25873220338</v>
      </c>
      <c r="BK128" s="95">
        <v>108918.10406779662</v>
      </c>
      <c r="BL128" s="81"/>
      <c r="BM128" s="352">
        <v>128523.3628</v>
      </c>
      <c r="BN128" s="501"/>
      <c r="BO128" s="92"/>
      <c r="BP128" s="92"/>
      <c r="BQ128" s="297"/>
      <c r="BR128" s="443">
        <v>29407.888098305091</v>
      </c>
      <c r="BS128" s="95">
        <v>163377.15610169491</v>
      </c>
      <c r="BT128" s="81"/>
      <c r="BU128" s="352">
        <v>192785.0442</v>
      </c>
      <c r="BV128" s="501"/>
      <c r="BW128" s="92"/>
      <c r="BX128" s="92"/>
      <c r="BY128" s="295"/>
      <c r="BZ128" s="351">
        <v>29407.888098305091</v>
      </c>
      <c r="CA128" s="92">
        <v>163377.15610169491</v>
      </c>
      <c r="CB128" s="92"/>
      <c r="CC128" s="352">
        <v>192785.0442</v>
      </c>
      <c r="CD128" s="351">
        <f t="shared" ref="CD128:CG132" si="482">AH128+AL128+AP128+AT128+AX128+BB128+BF128+BJ128+BN128+BR128+BV128+BZ128</f>
        <v>78421.034928813562</v>
      </c>
      <c r="CE128" s="92">
        <f t="shared" si="482"/>
        <v>435672.41627118643</v>
      </c>
      <c r="CF128" s="92">
        <f t="shared" si="482"/>
        <v>0</v>
      </c>
      <c r="CG128" s="352">
        <f t="shared" si="482"/>
        <v>514093.45120000001</v>
      </c>
      <c r="CH128" s="695" t="s">
        <v>739</v>
      </c>
      <c r="CI128" s="118" t="s">
        <v>773</v>
      </c>
      <c r="CJ128" s="774"/>
      <c r="CK128" s="775"/>
      <c r="CL128" s="775"/>
      <c r="CM128" s="776"/>
      <c r="CN128" s="774">
        <v>0</v>
      </c>
      <c r="CO128" s="775">
        <f t="shared" si="395"/>
        <v>78421.034928813562</v>
      </c>
      <c r="CP128" s="775">
        <f t="shared" si="396"/>
        <v>0</v>
      </c>
      <c r="CQ128" s="775">
        <f t="shared" si="397"/>
        <v>435672.41627118643</v>
      </c>
      <c r="CR128" s="872">
        <f t="shared" si="398"/>
        <v>0</v>
      </c>
      <c r="CS128" s="776">
        <f t="shared" si="399"/>
        <v>514093.45120000001</v>
      </c>
      <c r="CT128" s="2">
        <f t="shared" si="400"/>
        <v>0</v>
      </c>
    </row>
    <row r="129" spans="1:612" ht="14.25" customHeight="1" x14ac:dyDescent="0.25">
      <c r="B129" s="580" t="str">
        <f t="shared" si="412"/>
        <v>C2</v>
      </c>
      <c r="C129" s="601" t="s">
        <v>526</v>
      </c>
      <c r="D129" s="638"/>
      <c r="E129" s="129"/>
      <c r="F129" s="129"/>
      <c r="G129" s="129"/>
      <c r="H129" s="129"/>
      <c r="I129" s="129"/>
      <c r="J129" s="129"/>
      <c r="K129" s="639"/>
      <c r="L129" s="614"/>
      <c r="M129" s="143">
        <v>98011.98</v>
      </c>
      <c r="N129" s="131" t="s">
        <v>168</v>
      </c>
      <c r="O129" s="132">
        <f>+Y129</f>
        <v>44654</v>
      </c>
      <c r="P129" s="133">
        <f>+AF129</f>
        <v>44752</v>
      </c>
      <c r="Q129" s="134" t="s">
        <v>72</v>
      </c>
      <c r="R129" s="134">
        <v>1</v>
      </c>
      <c r="S129" s="139"/>
      <c r="T129" s="134" t="s">
        <v>27</v>
      </c>
      <c r="U129" s="42" t="s">
        <v>169</v>
      </c>
      <c r="V129" s="131" t="s">
        <v>60</v>
      </c>
      <c r="W129" s="42">
        <v>60</v>
      </c>
      <c r="X129" s="43">
        <v>44649</v>
      </c>
      <c r="Y129" s="43">
        <f>+X129+5</f>
        <v>44654</v>
      </c>
      <c r="Z129" s="43">
        <f>+Y129+14</f>
        <v>44668</v>
      </c>
      <c r="AA129" s="43">
        <f>+Z129+7</f>
        <v>44675</v>
      </c>
      <c r="AB129" s="43">
        <f>+AA129+7</f>
        <v>44682</v>
      </c>
      <c r="AC129" s="43"/>
      <c r="AD129" s="43"/>
      <c r="AE129" s="43">
        <f>+AB129+10</f>
        <v>44692</v>
      </c>
      <c r="AF129" s="43">
        <f>+AE129+W129</f>
        <v>44752</v>
      </c>
      <c r="AG129" s="409"/>
      <c r="AH129" s="438"/>
      <c r="AI129" s="136"/>
      <c r="AJ129" s="136"/>
      <c r="AK129" s="556"/>
      <c r="AL129" s="438"/>
      <c r="AM129" s="136"/>
      <c r="AN129" s="136"/>
      <c r="AO129" s="570"/>
      <c r="AP129" s="567"/>
      <c r="AQ129" s="136"/>
      <c r="AR129" s="136"/>
      <c r="AS129" s="556"/>
      <c r="AT129" s="438"/>
      <c r="AU129" s="136"/>
      <c r="AV129" s="136"/>
      <c r="AW129" s="570"/>
      <c r="AX129" s="503"/>
      <c r="AY129" s="137"/>
      <c r="AZ129" s="137"/>
      <c r="BA129" s="557"/>
      <c r="BB129" s="474"/>
      <c r="BC129" s="81"/>
      <c r="BD129" s="81"/>
      <c r="BE129" s="444"/>
      <c r="BF129" s="507"/>
      <c r="BG129" s="81"/>
      <c r="BH129" s="81"/>
      <c r="BI129" s="297"/>
      <c r="BJ129" s="443">
        <v>1568.1916800000001</v>
      </c>
      <c r="BK129" s="95">
        <v>18034.204320000001</v>
      </c>
      <c r="BL129" s="81"/>
      <c r="BM129" s="352">
        <v>19602.396000000001</v>
      </c>
      <c r="BN129" s="501"/>
      <c r="BO129" s="92"/>
      <c r="BP129" s="92"/>
      <c r="BQ129" s="297"/>
      <c r="BR129" s="443">
        <v>2352.2875199999999</v>
      </c>
      <c r="BS129" s="95">
        <v>27051.306479999999</v>
      </c>
      <c r="BT129" s="81"/>
      <c r="BU129" s="352">
        <v>29403.593999999997</v>
      </c>
      <c r="BV129" s="501"/>
      <c r="BW129" s="92"/>
      <c r="BX129" s="92"/>
      <c r="BY129" s="295"/>
      <c r="BZ129" s="443">
        <v>2352.2875199999999</v>
      </c>
      <c r="CA129" s="95">
        <v>27051.306479999999</v>
      </c>
      <c r="CB129" s="92"/>
      <c r="CC129" s="352">
        <v>29403.593999999997</v>
      </c>
      <c r="CD129" s="351">
        <f t="shared" si="482"/>
        <v>6272.7667199999996</v>
      </c>
      <c r="CE129" s="92">
        <f t="shared" si="482"/>
        <v>72136.817280000003</v>
      </c>
      <c r="CF129" s="92">
        <f t="shared" si="482"/>
        <v>0</v>
      </c>
      <c r="CG129" s="352">
        <f t="shared" si="482"/>
        <v>78409.584000000003</v>
      </c>
      <c r="CH129" s="695" t="s">
        <v>739</v>
      </c>
      <c r="CI129" s="118" t="s">
        <v>773</v>
      </c>
      <c r="CJ129" s="774"/>
      <c r="CK129" s="775"/>
      <c r="CL129" s="775"/>
      <c r="CM129" s="776"/>
      <c r="CN129" s="774">
        <v>0</v>
      </c>
      <c r="CO129" s="775">
        <f t="shared" si="395"/>
        <v>6272.7667199999996</v>
      </c>
      <c r="CP129" s="775">
        <f t="shared" si="396"/>
        <v>0</v>
      </c>
      <c r="CQ129" s="775">
        <f t="shared" si="397"/>
        <v>72136.817280000003</v>
      </c>
      <c r="CR129" s="872">
        <f t="shared" si="398"/>
        <v>0</v>
      </c>
      <c r="CS129" s="776">
        <f t="shared" si="399"/>
        <v>78409.584000000003</v>
      </c>
      <c r="CT129" s="2">
        <f t="shared" si="400"/>
        <v>0</v>
      </c>
    </row>
    <row r="130" spans="1:612" ht="14.25" customHeight="1" x14ac:dyDescent="0.25">
      <c r="B130" s="580" t="str">
        <f t="shared" si="412"/>
        <v>C2</v>
      </c>
      <c r="C130" s="601" t="s">
        <v>527</v>
      </c>
      <c r="D130" s="638"/>
      <c r="E130" s="129"/>
      <c r="F130" s="129"/>
      <c r="G130" s="129"/>
      <c r="H130" s="129"/>
      <c r="I130" s="129"/>
      <c r="J130" s="129"/>
      <c r="K130" s="639"/>
      <c r="L130" s="614"/>
      <c r="M130" s="138">
        <v>0</v>
      </c>
      <c r="N130" s="131" t="s">
        <v>168</v>
      </c>
      <c r="O130" s="132">
        <f>+Y130</f>
        <v>0</v>
      </c>
      <c r="P130" s="133">
        <f>+AF130</f>
        <v>0</v>
      </c>
      <c r="Q130" s="134" t="s">
        <v>72</v>
      </c>
      <c r="R130" s="134">
        <v>1</v>
      </c>
      <c r="S130" s="139"/>
      <c r="T130" s="134"/>
      <c r="U130" s="42"/>
      <c r="V130" s="131"/>
      <c r="W130" s="42"/>
      <c r="X130" s="43"/>
      <c r="Y130" s="43"/>
      <c r="Z130" s="43"/>
      <c r="AA130" s="43"/>
      <c r="AB130" s="43"/>
      <c r="AC130" s="43"/>
      <c r="AD130" s="43"/>
      <c r="AE130" s="43"/>
      <c r="AF130" s="43"/>
      <c r="AG130" s="409"/>
      <c r="AH130" s="438"/>
      <c r="AI130" s="136"/>
      <c r="AJ130" s="136"/>
      <c r="AK130" s="556"/>
      <c r="AL130" s="438"/>
      <c r="AM130" s="136"/>
      <c r="AN130" s="136"/>
      <c r="AO130" s="570"/>
      <c r="AP130" s="567"/>
      <c r="AQ130" s="136"/>
      <c r="AR130" s="136"/>
      <c r="AS130" s="556"/>
      <c r="AT130" s="438"/>
      <c r="AU130" s="136"/>
      <c r="AV130" s="136"/>
      <c r="AW130" s="570"/>
      <c r="AX130" s="503"/>
      <c r="AY130" s="137"/>
      <c r="AZ130" s="137"/>
      <c r="BA130" s="557"/>
      <c r="BB130" s="474"/>
      <c r="BC130" s="81"/>
      <c r="BD130" s="81"/>
      <c r="BE130" s="444"/>
      <c r="BF130" s="507"/>
      <c r="BG130" s="81"/>
      <c r="BH130" s="81"/>
      <c r="BI130" s="297"/>
      <c r="BJ130" s="474"/>
      <c r="BK130" s="81"/>
      <c r="BL130" s="81"/>
      <c r="BM130" s="444"/>
      <c r="BN130" s="507"/>
      <c r="BO130" s="81"/>
      <c r="BP130" s="81"/>
      <c r="BQ130" s="297"/>
      <c r="BR130" s="474"/>
      <c r="BS130" s="81"/>
      <c r="BT130" s="81"/>
      <c r="BU130" s="444"/>
      <c r="BV130" s="507"/>
      <c r="BW130" s="81"/>
      <c r="BX130" s="81"/>
      <c r="BY130" s="297"/>
      <c r="BZ130" s="474"/>
      <c r="CA130" s="81"/>
      <c r="CB130" s="81"/>
      <c r="CC130" s="444"/>
      <c r="CD130" s="351">
        <f t="shared" si="482"/>
        <v>0</v>
      </c>
      <c r="CE130" s="92">
        <f t="shared" si="482"/>
        <v>0</v>
      </c>
      <c r="CF130" s="92">
        <f t="shared" si="482"/>
        <v>0</v>
      </c>
      <c r="CG130" s="352">
        <f t="shared" si="482"/>
        <v>0</v>
      </c>
      <c r="CH130" s="695" t="s">
        <v>739</v>
      </c>
      <c r="CI130" s="118" t="s">
        <v>773</v>
      </c>
      <c r="CJ130" s="774"/>
      <c r="CK130" s="775"/>
      <c r="CL130" s="775"/>
      <c r="CM130" s="776"/>
      <c r="CN130" s="774">
        <v>0</v>
      </c>
      <c r="CO130" s="775">
        <f t="shared" si="395"/>
        <v>0</v>
      </c>
      <c r="CP130" s="775">
        <f t="shared" si="396"/>
        <v>0</v>
      </c>
      <c r="CQ130" s="775">
        <f t="shared" si="397"/>
        <v>0</v>
      </c>
      <c r="CR130" s="872">
        <f t="shared" si="398"/>
        <v>0</v>
      </c>
      <c r="CS130" s="776">
        <f t="shared" si="399"/>
        <v>0</v>
      </c>
      <c r="CT130" s="2">
        <f t="shared" si="400"/>
        <v>0</v>
      </c>
    </row>
    <row r="131" spans="1:612" ht="14.25" customHeight="1" x14ac:dyDescent="0.25">
      <c r="B131" s="580" t="str">
        <f t="shared" si="412"/>
        <v>C2</v>
      </c>
      <c r="C131" s="601" t="s">
        <v>528</v>
      </c>
      <c r="D131" s="638"/>
      <c r="E131" s="129"/>
      <c r="F131" s="129"/>
      <c r="G131" s="129"/>
      <c r="H131" s="129"/>
      <c r="I131" s="129"/>
      <c r="J131" s="129"/>
      <c r="K131" s="639"/>
      <c r="L131" s="614"/>
      <c r="M131" s="143">
        <v>39000</v>
      </c>
      <c r="N131" s="131" t="s">
        <v>168</v>
      </c>
      <c r="O131" s="132">
        <f>+Y131</f>
        <v>44650</v>
      </c>
      <c r="P131" s="133">
        <f>+AF131</f>
        <v>44778</v>
      </c>
      <c r="Q131" s="134" t="s">
        <v>72</v>
      </c>
      <c r="R131" s="134">
        <v>1</v>
      </c>
      <c r="S131" s="139"/>
      <c r="T131" s="134" t="s">
        <v>27</v>
      </c>
      <c r="U131" s="42" t="s">
        <v>169</v>
      </c>
      <c r="V131" s="131" t="s">
        <v>60</v>
      </c>
      <c r="W131" s="42">
        <v>90</v>
      </c>
      <c r="X131" s="43">
        <v>44645</v>
      </c>
      <c r="Y131" s="43">
        <f>+X131+5</f>
        <v>44650</v>
      </c>
      <c r="Z131" s="43">
        <f>+Y131+14</f>
        <v>44664</v>
      </c>
      <c r="AA131" s="43">
        <f>+Z131+7</f>
        <v>44671</v>
      </c>
      <c r="AB131" s="43">
        <f>+AA131+7</f>
        <v>44678</v>
      </c>
      <c r="AC131" s="43"/>
      <c r="AD131" s="43"/>
      <c r="AE131" s="43">
        <f>+AB131+10</f>
        <v>44688</v>
      </c>
      <c r="AF131" s="43">
        <f>+AE131+W131</f>
        <v>44778</v>
      </c>
      <c r="AG131" s="409"/>
      <c r="AH131" s="443"/>
      <c r="AI131" s="95"/>
      <c r="AJ131" s="136"/>
      <c r="AK131" s="557"/>
      <c r="AL131" s="443"/>
      <c r="AM131" s="95"/>
      <c r="AN131" s="136"/>
      <c r="AO131" s="548"/>
      <c r="AP131" s="506"/>
      <c r="AQ131" s="95"/>
      <c r="AR131" s="136"/>
      <c r="AS131" s="557"/>
      <c r="AT131" s="443"/>
      <c r="AU131" s="95"/>
      <c r="AV131" s="136"/>
      <c r="AW131" s="548"/>
      <c r="AX131" s="506">
        <v>1040</v>
      </c>
      <c r="AY131" s="95">
        <v>11960</v>
      </c>
      <c r="AZ131" s="137"/>
      <c r="BA131" s="557">
        <v>13000</v>
      </c>
      <c r="BB131" s="443">
        <v>1040</v>
      </c>
      <c r="BC131" s="95">
        <v>11960</v>
      </c>
      <c r="BD131" s="92"/>
      <c r="BE131" s="352">
        <v>13000</v>
      </c>
      <c r="BF131" s="506">
        <v>1040</v>
      </c>
      <c r="BG131" s="95">
        <v>11960</v>
      </c>
      <c r="BH131" s="92"/>
      <c r="BI131" s="295">
        <v>13000</v>
      </c>
      <c r="BJ131" s="351"/>
      <c r="BK131" s="92"/>
      <c r="BL131" s="92"/>
      <c r="BM131" s="444"/>
      <c r="BN131" s="507"/>
      <c r="BO131" s="81"/>
      <c r="BP131" s="81"/>
      <c r="BQ131" s="297"/>
      <c r="BR131" s="474"/>
      <c r="BS131" s="81"/>
      <c r="BT131" s="81"/>
      <c r="BU131" s="444"/>
      <c r="BV131" s="507"/>
      <c r="BW131" s="81"/>
      <c r="BX131" s="81"/>
      <c r="BY131" s="297"/>
      <c r="BZ131" s="474"/>
      <c r="CA131" s="81"/>
      <c r="CB131" s="81"/>
      <c r="CC131" s="444"/>
      <c r="CD131" s="351">
        <f t="shared" si="482"/>
        <v>3120</v>
      </c>
      <c r="CE131" s="92">
        <f t="shared" si="482"/>
        <v>35880</v>
      </c>
      <c r="CF131" s="92">
        <f t="shared" si="482"/>
        <v>0</v>
      </c>
      <c r="CG131" s="352">
        <f t="shared" si="482"/>
        <v>39000</v>
      </c>
      <c r="CH131" s="695" t="s">
        <v>739</v>
      </c>
      <c r="CI131" s="118" t="s">
        <v>773</v>
      </c>
      <c r="CJ131" s="774"/>
      <c r="CK131" s="775"/>
      <c r="CL131" s="775"/>
      <c r="CM131" s="776"/>
      <c r="CN131" s="774">
        <v>0</v>
      </c>
      <c r="CO131" s="775">
        <f t="shared" si="395"/>
        <v>3120</v>
      </c>
      <c r="CP131" s="775">
        <f t="shared" si="396"/>
        <v>0</v>
      </c>
      <c r="CQ131" s="775">
        <f t="shared" si="397"/>
        <v>35880</v>
      </c>
      <c r="CR131" s="872">
        <f t="shared" si="398"/>
        <v>0</v>
      </c>
      <c r="CS131" s="776">
        <f t="shared" si="399"/>
        <v>39000</v>
      </c>
      <c r="CT131" s="2">
        <f t="shared" si="400"/>
        <v>0</v>
      </c>
    </row>
    <row r="132" spans="1:612" ht="14.25" customHeight="1" x14ac:dyDescent="0.25">
      <c r="B132" s="580" t="str">
        <f t="shared" si="412"/>
        <v>C2</v>
      </c>
      <c r="C132" s="601" t="s">
        <v>529</v>
      </c>
      <c r="D132" s="638"/>
      <c r="E132" s="129"/>
      <c r="F132" s="129"/>
      <c r="G132" s="129"/>
      <c r="H132" s="129"/>
      <c r="I132" s="129"/>
      <c r="J132" s="129"/>
      <c r="K132" s="639"/>
      <c r="L132" s="614"/>
      <c r="M132" s="143">
        <v>39000</v>
      </c>
      <c r="N132" s="131" t="s">
        <v>168</v>
      </c>
      <c r="O132" s="132">
        <f>+Y132</f>
        <v>44650</v>
      </c>
      <c r="P132" s="133">
        <f>+AF132</f>
        <v>44778</v>
      </c>
      <c r="Q132" s="134" t="s">
        <v>72</v>
      </c>
      <c r="R132" s="134">
        <v>1</v>
      </c>
      <c r="S132" s="139"/>
      <c r="T132" s="134" t="s">
        <v>27</v>
      </c>
      <c r="U132" s="42" t="s">
        <v>169</v>
      </c>
      <c r="V132" s="131" t="s">
        <v>60</v>
      </c>
      <c r="W132" s="42">
        <v>90</v>
      </c>
      <c r="X132" s="43">
        <v>44645</v>
      </c>
      <c r="Y132" s="43">
        <f>+X132+5</f>
        <v>44650</v>
      </c>
      <c r="Z132" s="43">
        <f>+Y132+14</f>
        <v>44664</v>
      </c>
      <c r="AA132" s="43">
        <f>+Z132+7</f>
        <v>44671</v>
      </c>
      <c r="AB132" s="43">
        <f>+AA132+7</f>
        <v>44678</v>
      </c>
      <c r="AC132" s="43"/>
      <c r="AD132" s="43"/>
      <c r="AE132" s="43">
        <f>+AB132+10</f>
        <v>44688</v>
      </c>
      <c r="AF132" s="43">
        <f>+AE132+W132</f>
        <v>44778</v>
      </c>
      <c r="AG132" s="409"/>
      <c r="AH132" s="443"/>
      <c r="AI132" s="95"/>
      <c r="AJ132" s="136"/>
      <c r="AK132" s="557"/>
      <c r="AL132" s="443"/>
      <c r="AM132" s="95"/>
      <c r="AN132" s="136"/>
      <c r="AO132" s="548"/>
      <c r="AP132" s="506"/>
      <c r="AQ132" s="95"/>
      <c r="AR132" s="136"/>
      <c r="AS132" s="557"/>
      <c r="AT132" s="443"/>
      <c r="AU132" s="95"/>
      <c r="AV132" s="136"/>
      <c r="AW132" s="548"/>
      <c r="AX132" s="506">
        <v>1040</v>
      </c>
      <c r="AY132" s="95">
        <v>11960</v>
      </c>
      <c r="AZ132" s="137"/>
      <c r="BA132" s="557">
        <v>13000</v>
      </c>
      <c r="BB132" s="443">
        <v>1040</v>
      </c>
      <c r="BC132" s="95">
        <v>11960</v>
      </c>
      <c r="BD132" s="92"/>
      <c r="BE132" s="352">
        <v>13000</v>
      </c>
      <c r="BF132" s="506">
        <v>1040</v>
      </c>
      <c r="BG132" s="95">
        <v>11960</v>
      </c>
      <c r="BH132" s="92"/>
      <c r="BI132" s="295">
        <v>13000</v>
      </c>
      <c r="BJ132" s="351"/>
      <c r="BK132" s="92"/>
      <c r="BL132" s="92"/>
      <c r="BM132" s="444"/>
      <c r="BN132" s="507"/>
      <c r="BO132" s="81"/>
      <c r="BP132" s="81"/>
      <c r="BQ132" s="297"/>
      <c r="BR132" s="474"/>
      <c r="BS132" s="81"/>
      <c r="BT132" s="81"/>
      <c r="BU132" s="444"/>
      <c r="BV132" s="507"/>
      <c r="BW132" s="81"/>
      <c r="BX132" s="81"/>
      <c r="BY132" s="297"/>
      <c r="BZ132" s="474"/>
      <c r="CA132" s="81"/>
      <c r="CB132" s="81"/>
      <c r="CC132" s="444"/>
      <c r="CD132" s="351">
        <f t="shared" si="482"/>
        <v>3120</v>
      </c>
      <c r="CE132" s="92">
        <f t="shared" si="482"/>
        <v>35880</v>
      </c>
      <c r="CF132" s="92">
        <f t="shared" si="482"/>
        <v>0</v>
      </c>
      <c r="CG132" s="352">
        <f t="shared" si="482"/>
        <v>39000</v>
      </c>
      <c r="CH132" s="695" t="s">
        <v>739</v>
      </c>
      <c r="CI132" s="118" t="s">
        <v>773</v>
      </c>
      <c r="CJ132" s="774"/>
      <c r="CK132" s="775"/>
      <c r="CL132" s="775"/>
      <c r="CM132" s="776"/>
      <c r="CN132" s="774">
        <v>0</v>
      </c>
      <c r="CO132" s="775">
        <f t="shared" si="395"/>
        <v>3120</v>
      </c>
      <c r="CP132" s="775">
        <f t="shared" si="396"/>
        <v>0</v>
      </c>
      <c r="CQ132" s="775">
        <f t="shared" si="397"/>
        <v>35880</v>
      </c>
      <c r="CR132" s="872">
        <f t="shared" si="398"/>
        <v>0</v>
      </c>
      <c r="CS132" s="776">
        <f t="shared" si="399"/>
        <v>39000</v>
      </c>
      <c r="CT132" s="2">
        <f t="shared" si="400"/>
        <v>0</v>
      </c>
    </row>
    <row r="133" spans="1:612" ht="14.25" customHeight="1" x14ac:dyDescent="0.25">
      <c r="B133" s="580" t="str">
        <f t="shared" si="412"/>
        <v>C2</v>
      </c>
      <c r="C133" s="600" t="s">
        <v>518</v>
      </c>
      <c r="D133" s="636"/>
      <c r="E133" s="123"/>
      <c r="F133" s="123"/>
      <c r="G133" s="123"/>
      <c r="H133" s="123"/>
      <c r="I133" s="123"/>
      <c r="J133" s="123"/>
      <c r="K133" s="637"/>
      <c r="L133" s="613"/>
      <c r="M133" s="55"/>
      <c r="N133" s="77" t="s">
        <v>168</v>
      </c>
      <c r="O133" s="124"/>
      <c r="P133" s="125"/>
      <c r="Q133" s="76"/>
      <c r="R133" s="76"/>
      <c r="S133" s="141"/>
      <c r="T133" s="76"/>
      <c r="U133" s="77"/>
      <c r="V133" s="77"/>
      <c r="W133" s="77"/>
      <c r="X133" s="77"/>
      <c r="Y133" s="127"/>
      <c r="Z133" s="127"/>
      <c r="AA133" s="127"/>
      <c r="AB133" s="127"/>
      <c r="AC133" s="127"/>
      <c r="AD133" s="127"/>
      <c r="AE133" s="127"/>
      <c r="AF133" s="127"/>
      <c r="AG133" s="410"/>
      <c r="AH133" s="439"/>
      <c r="AI133" s="96"/>
      <c r="AJ133" s="96"/>
      <c r="AK133" s="300"/>
      <c r="AL133" s="439"/>
      <c r="AM133" s="96"/>
      <c r="AN133" s="96"/>
      <c r="AO133" s="448"/>
      <c r="AP133" s="505"/>
      <c r="AQ133" s="96"/>
      <c r="AR133" s="96"/>
      <c r="AS133" s="300"/>
      <c r="AT133" s="439"/>
      <c r="AU133" s="96"/>
      <c r="AV133" s="96"/>
      <c r="AW133" s="448"/>
      <c r="AX133" s="505">
        <f>AX134</f>
        <v>0</v>
      </c>
      <c r="AY133" s="96">
        <f t="shared" ref="AY133:AZ133" si="483">AY134</f>
        <v>0</v>
      </c>
      <c r="AZ133" s="96">
        <f t="shared" si="483"/>
        <v>0</v>
      </c>
      <c r="BA133" s="294">
        <f>AX133+AY133+AZ133</f>
        <v>0</v>
      </c>
      <c r="BB133" s="439">
        <f>BB134</f>
        <v>0</v>
      </c>
      <c r="BC133" s="96">
        <f t="shared" ref="BC133:BD133" si="484">BC134</f>
        <v>0</v>
      </c>
      <c r="BD133" s="96">
        <f t="shared" si="484"/>
        <v>0</v>
      </c>
      <c r="BE133" s="440">
        <f>BB133+BC133+BD133</f>
        <v>0</v>
      </c>
      <c r="BF133" s="505">
        <f>BF134</f>
        <v>0</v>
      </c>
      <c r="BG133" s="96">
        <f t="shared" ref="BG133:BH133" si="485">BG134</f>
        <v>0</v>
      </c>
      <c r="BH133" s="96">
        <f t="shared" si="485"/>
        <v>0</v>
      </c>
      <c r="BI133" s="294">
        <f>BF133+BG133+BH133</f>
        <v>0</v>
      </c>
      <c r="BJ133" s="439">
        <f>BJ134</f>
        <v>0</v>
      </c>
      <c r="BK133" s="96">
        <f t="shared" ref="BK133:BL133" si="486">BK134</f>
        <v>0</v>
      </c>
      <c r="BL133" s="96">
        <f t="shared" si="486"/>
        <v>0</v>
      </c>
      <c r="BM133" s="440">
        <f>BJ133+BK133+BL133</f>
        <v>0</v>
      </c>
      <c r="BN133" s="505">
        <f>BN134</f>
        <v>0</v>
      </c>
      <c r="BO133" s="96">
        <f t="shared" ref="BO133:BP133" si="487">BO134</f>
        <v>0</v>
      </c>
      <c r="BP133" s="96">
        <f t="shared" si="487"/>
        <v>0</v>
      </c>
      <c r="BQ133" s="294">
        <f>BN133+BO133+BP133</f>
        <v>0</v>
      </c>
      <c r="BR133" s="439">
        <f>BR134</f>
        <v>77227.538491525396</v>
      </c>
      <c r="BS133" s="96">
        <f t="shared" ref="BS133:BT133" si="488">BS134</f>
        <v>429041.8805084746</v>
      </c>
      <c r="BT133" s="96">
        <f t="shared" si="488"/>
        <v>0</v>
      </c>
      <c r="BU133" s="440">
        <f>BR133+BS133+BT133</f>
        <v>506269.41899999999</v>
      </c>
      <c r="BV133" s="505">
        <f>BV134</f>
        <v>77227.538491525396</v>
      </c>
      <c r="BW133" s="96">
        <f t="shared" ref="BW133:BX133" si="489">BW134</f>
        <v>429041.8805084746</v>
      </c>
      <c r="BX133" s="96">
        <f t="shared" si="489"/>
        <v>0</v>
      </c>
      <c r="BY133" s="294">
        <f>BV133+BW133+BX133</f>
        <v>506269.41899999999</v>
      </c>
      <c r="BZ133" s="439">
        <f>BZ134</f>
        <v>102970.05132203386</v>
      </c>
      <c r="CA133" s="96">
        <f t="shared" ref="CA133:CB133" si="490">CA134</f>
        <v>572055.84067796613</v>
      </c>
      <c r="CB133" s="96">
        <f t="shared" si="490"/>
        <v>0</v>
      </c>
      <c r="CC133" s="440">
        <f>BZ133+CA133+CB133</f>
        <v>675025.89199999999</v>
      </c>
      <c r="CD133" s="349">
        <f>AH133+AL133+AP133+AT133+AX133+BB133+BF133+BJ133+BN133+BR133+BV133+BZ133</f>
        <v>257425.12830508465</v>
      </c>
      <c r="CE133" s="128">
        <f>AI133+AM133+AQ133+AU133+AY133+BC133+BG133+BK133+BO133+BS133+BW133+CA133</f>
        <v>1430139.6016949154</v>
      </c>
      <c r="CF133" s="128">
        <f>AJ133+AN133+AR133+AV133+AZ133+BD133+BH133+BL133+BP133+BT133+BX133+CB133</f>
        <v>0</v>
      </c>
      <c r="CG133" s="350">
        <f>AK133+AO133+AS133+AW133+BA133+BE133+BI133+BM133+BQ133+BU133+BY133+CC133</f>
        <v>1687564.73</v>
      </c>
      <c r="CH133" s="695"/>
      <c r="CI133" s="118"/>
      <c r="CJ133" s="823" t="str">
        <f>IF(H133=0,IF(CD133&gt;0,"Error",H133-CD133),H133-CD133)</f>
        <v>Error</v>
      </c>
      <c r="CK133" s="824" t="str">
        <f t="shared" ref="CK133" si="491">IF(I133=0,IF(CE133&gt;0,"Error",I133-CE133),I133-CE133)</f>
        <v>Error</v>
      </c>
      <c r="CL133" s="825">
        <f t="shared" ref="CL133" si="492">IF(J133=0,IF(CF133&gt;0,"Error",J133-CF133),J133-CF133)</f>
        <v>0</v>
      </c>
      <c r="CM133" s="826" t="str">
        <f t="shared" ref="CM133" si="493">IF(K133=0,IF(CG133&gt;0,"Error",K133-CG133),K133-CG133)</f>
        <v>Error</v>
      </c>
      <c r="CN133" s="823">
        <v>0</v>
      </c>
      <c r="CO133" s="824">
        <f t="shared" si="395"/>
        <v>257425.12830508465</v>
      </c>
      <c r="CP133" s="825">
        <f t="shared" si="396"/>
        <v>0</v>
      </c>
      <c r="CQ133" s="824">
        <f t="shared" si="397"/>
        <v>1430139.6016949154</v>
      </c>
      <c r="CR133" s="871">
        <f t="shared" si="398"/>
        <v>0</v>
      </c>
      <c r="CS133" s="826">
        <f t="shared" si="399"/>
        <v>1687564.73</v>
      </c>
      <c r="CT133" s="2">
        <f t="shared" si="400"/>
        <v>0</v>
      </c>
    </row>
    <row r="134" spans="1:612" ht="14.25" customHeight="1" x14ac:dyDescent="0.25">
      <c r="B134" s="580" t="s">
        <v>164</v>
      </c>
      <c r="C134" s="601" t="s">
        <v>530</v>
      </c>
      <c r="D134" s="638"/>
      <c r="E134" s="129"/>
      <c r="F134" s="129"/>
      <c r="G134" s="129"/>
      <c r="H134" s="129"/>
      <c r="I134" s="129"/>
      <c r="J134" s="129"/>
      <c r="K134" s="639"/>
      <c r="L134" s="614"/>
      <c r="M134" s="143">
        <v>1687564.73</v>
      </c>
      <c r="N134" s="131" t="s">
        <v>168</v>
      </c>
      <c r="O134" s="132"/>
      <c r="P134" s="133"/>
      <c r="Q134" s="134" t="s">
        <v>326</v>
      </c>
      <c r="R134" s="134">
        <v>1</v>
      </c>
      <c r="S134" s="139"/>
      <c r="T134" s="134" t="s">
        <v>27</v>
      </c>
      <c r="U134" s="42"/>
      <c r="V134" s="42"/>
      <c r="W134" s="42"/>
      <c r="X134" s="43">
        <v>44788</v>
      </c>
      <c r="Y134" s="46"/>
      <c r="Z134" s="46"/>
      <c r="AA134" s="46"/>
      <c r="AB134" s="46"/>
      <c r="AC134" s="46"/>
      <c r="AD134" s="46"/>
      <c r="AE134" s="46"/>
      <c r="AF134" s="46"/>
      <c r="AG134" s="409"/>
      <c r="AH134" s="438"/>
      <c r="AI134" s="136"/>
      <c r="AJ134" s="136"/>
      <c r="AK134" s="556"/>
      <c r="AL134" s="438"/>
      <c r="AM134" s="136"/>
      <c r="AN134" s="136"/>
      <c r="AO134" s="570"/>
      <c r="AP134" s="567"/>
      <c r="AQ134" s="136"/>
      <c r="AR134" s="136"/>
      <c r="AS134" s="556"/>
      <c r="AT134" s="438"/>
      <c r="AU134" s="136"/>
      <c r="AV134" s="136"/>
      <c r="AW134" s="570"/>
      <c r="AX134" s="567"/>
      <c r="AY134" s="136"/>
      <c r="AZ134" s="136"/>
      <c r="BA134" s="556"/>
      <c r="BB134" s="434"/>
      <c r="BC134" s="17"/>
      <c r="BD134" s="17"/>
      <c r="BE134" s="437"/>
      <c r="BF134" s="320"/>
      <c r="BG134" s="17"/>
      <c r="BH134" s="17"/>
      <c r="BI134" s="293"/>
      <c r="BJ134" s="434"/>
      <c r="BK134" s="17"/>
      <c r="BL134" s="17"/>
      <c r="BM134" s="437"/>
      <c r="BN134" s="320"/>
      <c r="BO134" s="17"/>
      <c r="BP134" s="17"/>
      <c r="BQ134" s="293"/>
      <c r="BR134" s="443">
        <v>77227.538491525396</v>
      </c>
      <c r="BS134" s="95">
        <v>429041.8805084746</v>
      </c>
      <c r="BT134" s="17"/>
      <c r="BU134" s="352">
        <v>506269.41899999999</v>
      </c>
      <c r="BV134" s="501">
        <v>77227.538491525396</v>
      </c>
      <c r="BW134" s="92">
        <v>429041.8805084746</v>
      </c>
      <c r="BX134" s="92"/>
      <c r="BY134" s="295">
        <v>506269.41899999999</v>
      </c>
      <c r="BZ134" s="351">
        <v>102970.05132203386</v>
      </c>
      <c r="CA134" s="92">
        <v>572055.84067796613</v>
      </c>
      <c r="CB134" s="92"/>
      <c r="CC134" s="352">
        <v>675025.89199999999</v>
      </c>
      <c r="CD134" s="351">
        <f t="shared" ref="CD134:CG134" si="494">AH134+AL134+AP134+AT134+AX134+BB134+BF134+BJ134+BN134+BR134+BV134+BZ134</f>
        <v>257425.12830508465</v>
      </c>
      <c r="CE134" s="92">
        <f t="shared" si="494"/>
        <v>1430139.6016949154</v>
      </c>
      <c r="CF134" s="92">
        <f t="shared" si="494"/>
        <v>0</v>
      </c>
      <c r="CG134" s="352">
        <f t="shared" si="494"/>
        <v>1687564.73</v>
      </c>
      <c r="CH134" s="695" t="s">
        <v>739</v>
      </c>
      <c r="CI134" s="118" t="s">
        <v>766</v>
      </c>
      <c r="CJ134" s="774"/>
      <c r="CK134" s="775"/>
      <c r="CL134" s="775"/>
      <c r="CM134" s="776"/>
      <c r="CN134" s="774">
        <v>0</v>
      </c>
      <c r="CO134" s="775">
        <f t="shared" si="395"/>
        <v>257425.12830508465</v>
      </c>
      <c r="CP134" s="775">
        <f t="shared" si="396"/>
        <v>0</v>
      </c>
      <c r="CQ134" s="775">
        <f t="shared" si="397"/>
        <v>1430139.6016949154</v>
      </c>
      <c r="CR134" s="872">
        <f t="shared" si="398"/>
        <v>0</v>
      </c>
      <c r="CS134" s="776">
        <f t="shared" si="399"/>
        <v>1687564.73</v>
      </c>
      <c r="CT134" s="2">
        <f t="shared" si="400"/>
        <v>0</v>
      </c>
    </row>
    <row r="135" spans="1:612" ht="14.25" customHeight="1" x14ac:dyDescent="0.25">
      <c r="B135" s="580" t="s">
        <v>164</v>
      </c>
      <c r="C135" s="600" t="s">
        <v>519</v>
      </c>
      <c r="D135" s="636"/>
      <c r="E135" s="123"/>
      <c r="F135" s="123"/>
      <c r="G135" s="123"/>
      <c r="H135" s="123"/>
      <c r="I135" s="123"/>
      <c r="J135" s="123"/>
      <c r="K135" s="637"/>
      <c r="L135" s="613"/>
      <c r="M135" s="145"/>
      <c r="N135" s="77" t="s">
        <v>168</v>
      </c>
      <c r="O135" s="124"/>
      <c r="P135" s="125"/>
      <c r="Q135" s="76"/>
      <c r="R135" s="76"/>
      <c r="S135" s="141"/>
      <c r="T135" s="76"/>
      <c r="U135" s="77"/>
      <c r="V135" s="77"/>
      <c r="W135" s="77"/>
      <c r="X135" s="77"/>
      <c r="Y135" s="127"/>
      <c r="Z135" s="127"/>
      <c r="AA135" s="127"/>
      <c r="AB135" s="127"/>
      <c r="AC135" s="127"/>
      <c r="AD135" s="127"/>
      <c r="AE135" s="127"/>
      <c r="AF135" s="127"/>
      <c r="AG135" s="410"/>
      <c r="AH135" s="439"/>
      <c r="AI135" s="96"/>
      <c r="AJ135" s="96"/>
      <c r="AK135" s="300"/>
      <c r="AL135" s="439"/>
      <c r="AM135" s="96"/>
      <c r="AN135" s="96"/>
      <c r="AO135" s="448"/>
      <c r="AP135" s="505"/>
      <c r="AQ135" s="96"/>
      <c r="AR135" s="96"/>
      <c r="AS135" s="300"/>
      <c r="AT135" s="439"/>
      <c r="AU135" s="96"/>
      <c r="AV135" s="96"/>
      <c r="AW135" s="448"/>
      <c r="AX135" s="502">
        <f>AX136+AX137</f>
        <v>960</v>
      </c>
      <c r="AY135" s="94">
        <f>AY136+AY137</f>
        <v>11040</v>
      </c>
      <c r="AZ135" s="94">
        <f>AZ136+AZ137</f>
        <v>0</v>
      </c>
      <c r="BA135" s="294">
        <f>AX135+AY135+AZ135</f>
        <v>12000</v>
      </c>
      <c r="BB135" s="473">
        <f>BB136+BB137</f>
        <v>960</v>
      </c>
      <c r="BC135" s="94">
        <f>BC136+BC137</f>
        <v>11040</v>
      </c>
      <c r="BD135" s="94">
        <f>BD136+BD137</f>
        <v>0</v>
      </c>
      <c r="BE135" s="440">
        <f>BB135+BC135+BD135</f>
        <v>12000</v>
      </c>
      <c r="BF135" s="502">
        <f>BF136+BF137</f>
        <v>960</v>
      </c>
      <c r="BG135" s="94">
        <f>BG136+BG137</f>
        <v>11040</v>
      </c>
      <c r="BH135" s="94">
        <f>BH136+BH137</f>
        <v>0</v>
      </c>
      <c r="BI135" s="294">
        <f>BF135+BG135+BH135</f>
        <v>12000</v>
      </c>
      <c r="BJ135" s="473">
        <f>BJ136+BJ137</f>
        <v>960</v>
      </c>
      <c r="BK135" s="94">
        <f>BK136+BK137</f>
        <v>11040</v>
      </c>
      <c r="BL135" s="94">
        <f>BL136+BL137</f>
        <v>0</v>
      </c>
      <c r="BM135" s="440">
        <f>BJ135+BK135+BL135</f>
        <v>12000</v>
      </c>
      <c r="BN135" s="502">
        <f>BN136+BN137</f>
        <v>960</v>
      </c>
      <c r="BO135" s="94">
        <f>BO136+BO137</f>
        <v>11040</v>
      </c>
      <c r="BP135" s="94">
        <f>BP136+BP137</f>
        <v>0</v>
      </c>
      <c r="BQ135" s="294">
        <f>BN135+BO135+BP135</f>
        <v>12000</v>
      </c>
      <c r="BR135" s="473">
        <f>BR136+BR137</f>
        <v>8682.7538491525411</v>
      </c>
      <c r="BS135" s="94">
        <f>BS136+BS137</f>
        <v>53944.188050847457</v>
      </c>
      <c r="BT135" s="94">
        <f>BT136+BT137</f>
        <v>0</v>
      </c>
      <c r="BU135" s="440">
        <f>BR135+BS135+BT135</f>
        <v>62626.941899999998</v>
      </c>
      <c r="BV135" s="502">
        <f>BV136+BV137</f>
        <v>8682.7538491525411</v>
      </c>
      <c r="BW135" s="94">
        <f>BW136+BW137</f>
        <v>53944.188050847457</v>
      </c>
      <c r="BX135" s="94">
        <f>BX136+BX137</f>
        <v>0</v>
      </c>
      <c r="BY135" s="294">
        <f>BV135+BW135+BX135</f>
        <v>62626.941899999998</v>
      </c>
      <c r="BZ135" s="473">
        <f>BZ136+BZ137</f>
        <v>11257.005132203391</v>
      </c>
      <c r="CA135" s="94">
        <f>CA136+CA137</f>
        <v>68245.584067796619</v>
      </c>
      <c r="CB135" s="94">
        <f>CB136+CB137</f>
        <v>0</v>
      </c>
      <c r="CC135" s="440">
        <f>BZ135+CA135+CB135</f>
        <v>79502.589200000017</v>
      </c>
      <c r="CD135" s="349">
        <f>AH135+AL135+AP135+AT135+AX135+BB135+BF135+BJ135+BN135+BR135+BV135+BZ135</f>
        <v>33422.512830508473</v>
      </c>
      <c r="CE135" s="128">
        <f>AI135+AM135+AQ135+AU135+AY135+BC135+BG135+BK135+BO135+BS135+BW135+CA135</f>
        <v>231333.96016949153</v>
      </c>
      <c r="CF135" s="128">
        <f>AJ135+AN135+AR135+AV135+AZ135+BD135+BH135+BL135+BP135+BT135+BX135+CB135</f>
        <v>0</v>
      </c>
      <c r="CG135" s="350">
        <f>AK135+AO135+AS135+AW135+BA135+BE135+BI135+BM135+BQ135+BU135+BY135+CC135</f>
        <v>264756.473</v>
      </c>
      <c r="CH135" s="695"/>
      <c r="CI135" s="118"/>
      <c r="CJ135" s="823" t="str">
        <f>IF(H135=0,IF(CD135&gt;0,"Error",H135-CD135),H135-CD135)</f>
        <v>Error</v>
      </c>
      <c r="CK135" s="824" t="str">
        <f t="shared" ref="CK135" si="495">IF(I135=0,IF(CE135&gt;0,"Error",I135-CE135),I135-CE135)</f>
        <v>Error</v>
      </c>
      <c r="CL135" s="825">
        <f t="shared" ref="CL135" si="496">IF(J135=0,IF(CF135&gt;0,"Error",J135-CF135),J135-CF135)</f>
        <v>0</v>
      </c>
      <c r="CM135" s="826" t="str">
        <f t="shared" ref="CM135" si="497">IF(K135=0,IF(CG135&gt;0,"Error",K135-CG135),K135-CG135)</f>
        <v>Error</v>
      </c>
      <c r="CN135" s="823">
        <v>0</v>
      </c>
      <c r="CO135" s="824">
        <f t="shared" si="395"/>
        <v>33422.512830508473</v>
      </c>
      <c r="CP135" s="825">
        <f t="shared" si="396"/>
        <v>0</v>
      </c>
      <c r="CQ135" s="824">
        <f t="shared" si="397"/>
        <v>231333.96016949153</v>
      </c>
      <c r="CR135" s="871">
        <f t="shared" si="398"/>
        <v>0</v>
      </c>
      <c r="CS135" s="826">
        <f t="shared" si="399"/>
        <v>264756.473</v>
      </c>
      <c r="CT135" s="2">
        <f t="shared" si="400"/>
        <v>0</v>
      </c>
    </row>
    <row r="136" spans="1:612" ht="14.25" customHeight="1" x14ac:dyDescent="0.25">
      <c r="B136" s="580" t="s">
        <v>164</v>
      </c>
      <c r="C136" s="601" t="s">
        <v>531</v>
      </c>
      <c r="D136" s="638"/>
      <c r="E136" s="129"/>
      <c r="F136" s="129"/>
      <c r="G136" s="129"/>
      <c r="H136" s="129"/>
      <c r="I136" s="129"/>
      <c r="J136" s="129"/>
      <c r="K136" s="639"/>
      <c r="L136" s="614"/>
      <c r="M136" s="143">
        <v>168756.473</v>
      </c>
      <c r="N136" s="131" t="s">
        <v>168</v>
      </c>
      <c r="O136" s="132"/>
      <c r="P136" s="133"/>
      <c r="Q136" s="134" t="s">
        <v>72</v>
      </c>
      <c r="R136" s="134">
        <v>1</v>
      </c>
      <c r="S136" s="139"/>
      <c r="T136" s="134" t="s">
        <v>27</v>
      </c>
      <c r="U136" s="42"/>
      <c r="V136" s="42"/>
      <c r="W136" s="42"/>
      <c r="X136" s="43">
        <v>44788</v>
      </c>
      <c r="Y136" s="46"/>
      <c r="Z136" s="46"/>
      <c r="AA136" s="46"/>
      <c r="AB136" s="46"/>
      <c r="AC136" s="46"/>
      <c r="AD136" s="46"/>
      <c r="AE136" s="46"/>
      <c r="AF136" s="46"/>
      <c r="AG136" s="409"/>
      <c r="AH136" s="438"/>
      <c r="AI136" s="136"/>
      <c r="AJ136" s="136"/>
      <c r="AK136" s="556"/>
      <c r="AL136" s="438"/>
      <c r="AM136" s="136"/>
      <c r="AN136" s="136"/>
      <c r="AO136" s="570"/>
      <c r="AP136" s="567"/>
      <c r="AQ136" s="136"/>
      <c r="AR136" s="136"/>
      <c r="AS136" s="556"/>
      <c r="AT136" s="438"/>
      <c r="AU136" s="136"/>
      <c r="AV136" s="136"/>
      <c r="AW136" s="570"/>
      <c r="AX136" s="567"/>
      <c r="AY136" s="136"/>
      <c r="AZ136" s="136"/>
      <c r="BA136" s="556"/>
      <c r="BB136" s="434"/>
      <c r="BC136" s="17"/>
      <c r="BD136" s="17"/>
      <c r="BE136" s="437"/>
      <c r="BF136" s="320"/>
      <c r="BG136" s="17"/>
      <c r="BH136" s="17"/>
      <c r="BI136" s="293"/>
      <c r="BJ136" s="434"/>
      <c r="BK136" s="17"/>
      <c r="BL136" s="17"/>
      <c r="BM136" s="437"/>
      <c r="BN136" s="320"/>
      <c r="BO136" s="17"/>
      <c r="BP136" s="17"/>
      <c r="BQ136" s="293"/>
      <c r="BR136" s="351">
        <v>7722.7538491525411</v>
      </c>
      <c r="BS136" s="92">
        <v>42904.188050847457</v>
      </c>
      <c r="BT136" s="17"/>
      <c r="BU136" s="352">
        <v>50626.941899999998</v>
      </c>
      <c r="BV136" s="501">
        <v>7722.7538491525411</v>
      </c>
      <c r="BW136" s="92">
        <v>42904.188050847457</v>
      </c>
      <c r="BX136" s="92"/>
      <c r="BY136" s="295">
        <v>50626.941899999998</v>
      </c>
      <c r="BZ136" s="351">
        <v>10297.005132203391</v>
      </c>
      <c r="CA136" s="92">
        <v>57205.584067796612</v>
      </c>
      <c r="CB136" s="92"/>
      <c r="CC136" s="352">
        <v>67502.589200000002</v>
      </c>
      <c r="CD136" s="351">
        <f t="shared" ref="CD136:CG145" si="498">AH136+AL136+AP136+AT136+AX136+BB136+BF136+BJ136+BN136+BR136+BV136+BZ136</f>
        <v>25742.512830508473</v>
      </c>
      <c r="CE136" s="92">
        <f t="shared" si="498"/>
        <v>143013.96016949153</v>
      </c>
      <c r="CF136" s="92">
        <f t="shared" si="498"/>
        <v>0</v>
      </c>
      <c r="CG136" s="352">
        <f t="shared" si="498"/>
        <v>168756.473</v>
      </c>
      <c r="CH136" s="695" t="s">
        <v>739</v>
      </c>
      <c r="CI136" s="118" t="s">
        <v>773</v>
      </c>
      <c r="CJ136" s="774"/>
      <c r="CK136" s="775"/>
      <c r="CL136" s="775"/>
      <c r="CM136" s="776"/>
      <c r="CN136" s="774">
        <v>0</v>
      </c>
      <c r="CO136" s="775">
        <f t="shared" si="395"/>
        <v>25742.512830508473</v>
      </c>
      <c r="CP136" s="775">
        <f t="shared" si="396"/>
        <v>0</v>
      </c>
      <c r="CQ136" s="775">
        <f t="shared" si="397"/>
        <v>143013.96016949153</v>
      </c>
      <c r="CR136" s="872">
        <f t="shared" si="398"/>
        <v>0</v>
      </c>
      <c r="CS136" s="776">
        <f t="shared" si="399"/>
        <v>168756.473</v>
      </c>
      <c r="CT136" s="2">
        <f t="shared" si="400"/>
        <v>0</v>
      </c>
    </row>
    <row r="137" spans="1:612" ht="14.25" customHeight="1" x14ac:dyDescent="0.25">
      <c r="B137" s="580" t="str">
        <f>B133</f>
        <v>C2</v>
      </c>
      <c r="C137" s="601" t="s">
        <v>532</v>
      </c>
      <c r="D137" s="638"/>
      <c r="E137" s="129"/>
      <c r="F137" s="129"/>
      <c r="G137" s="129"/>
      <c r="H137" s="129"/>
      <c r="I137" s="129"/>
      <c r="J137" s="129"/>
      <c r="K137" s="639"/>
      <c r="L137" s="614"/>
      <c r="M137" s="143">
        <v>96000</v>
      </c>
      <c r="N137" s="131" t="s">
        <v>168</v>
      </c>
      <c r="O137" s="132"/>
      <c r="P137" s="133"/>
      <c r="Q137" s="134" t="s">
        <v>72</v>
      </c>
      <c r="R137" s="134">
        <v>1</v>
      </c>
      <c r="S137" s="139"/>
      <c r="T137" s="134" t="s">
        <v>27</v>
      </c>
      <c r="U137" s="42"/>
      <c r="V137" s="42"/>
      <c r="W137" s="42"/>
      <c r="X137" s="43">
        <v>44666</v>
      </c>
      <c r="Y137" s="46"/>
      <c r="Z137" s="46"/>
      <c r="AA137" s="46"/>
      <c r="AB137" s="46"/>
      <c r="AC137" s="46"/>
      <c r="AD137" s="46"/>
      <c r="AE137" s="46"/>
      <c r="AF137" s="46"/>
      <c r="AG137" s="409"/>
      <c r="AH137" s="436"/>
      <c r="AI137" s="137"/>
      <c r="AJ137" s="136"/>
      <c r="AK137" s="557"/>
      <c r="AL137" s="436"/>
      <c r="AM137" s="137"/>
      <c r="AN137" s="136"/>
      <c r="AO137" s="548"/>
      <c r="AP137" s="503"/>
      <c r="AQ137" s="137"/>
      <c r="AR137" s="136"/>
      <c r="AS137" s="557"/>
      <c r="AT137" s="436"/>
      <c r="AU137" s="137"/>
      <c r="AV137" s="136"/>
      <c r="AW137" s="548"/>
      <c r="AX137" s="503">
        <v>960</v>
      </c>
      <c r="AY137" s="137">
        <v>11040</v>
      </c>
      <c r="AZ137" s="136"/>
      <c r="BA137" s="557">
        <v>12000</v>
      </c>
      <c r="BB137" s="436">
        <v>960</v>
      </c>
      <c r="BC137" s="137">
        <v>11040</v>
      </c>
      <c r="BD137" s="92"/>
      <c r="BE137" s="352">
        <v>12000</v>
      </c>
      <c r="BF137" s="503">
        <v>960</v>
      </c>
      <c r="BG137" s="137">
        <v>11040</v>
      </c>
      <c r="BH137" s="92"/>
      <c r="BI137" s="295">
        <v>12000</v>
      </c>
      <c r="BJ137" s="436">
        <v>960</v>
      </c>
      <c r="BK137" s="137">
        <v>11040</v>
      </c>
      <c r="BL137" s="92"/>
      <c r="BM137" s="352">
        <v>12000</v>
      </c>
      <c r="BN137" s="503">
        <v>960</v>
      </c>
      <c r="BO137" s="137">
        <v>11040</v>
      </c>
      <c r="BP137" s="92"/>
      <c r="BQ137" s="295">
        <v>12000</v>
      </c>
      <c r="BR137" s="436">
        <v>960</v>
      </c>
      <c r="BS137" s="137">
        <v>11040</v>
      </c>
      <c r="BT137" s="92"/>
      <c r="BU137" s="352">
        <v>12000</v>
      </c>
      <c r="BV137" s="506">
        <v>960</v>
      </c>
      <c r="BW137" s="95">
        <v>11040</v>
      </c>
      <c r="BX137" s="92"/>
      <c r="BY137" s="295">
        <v>12000</v>
      </c>
      <c r="BZ137" s="436">
        <v>960</v>
      </c>
      <c r="CA137" s="137">
        <v>11040</v>
      </c>
      <c r="CB137" s="92"/>
      <c r="CC137" s="352">
        <v>12000</v>
      </c>
      <c r="CD137" s="351">
        <f t="shared" si="498"/>
        <v>7680</v>
      </c>
      <c r="CE137" s="92">
        <f t="shared" si="498"/>
        <v>88320</v>
      </c>
      <c r="CF137" s="92">
        <f t="shared" si="498"/>
        <v>0</v>
      </c>
      <c r="CG137" s="352">
        <f t="shared" si="498"/>
        <v>96000</v>
      </c>
      <c r="CH137" s="695" t="s">
        <v>739</v>
      </c>
      <c r="CI137" s="118" t="s">
        <v>773</v>
      </c>
      <c r="CJ137" s="774"/>
      <c r="CK137" s="775"/>
      <c r="CL137" s="775"/>
      <c r="CM137" s="776"/>
      <c r="CN137" s="774">
        <v>0</v>
      </c>
      <c r="CO137" s="775">
        <f t="shared" si="395"/>
        <v>7680</v>
      </c>
      <c r="CP137" s="775">
        <f t="shared" si="396"/>
        <v>0</v>
      </c>
      <c r="CQ137" s="775">
        <f t="shared" si="397"/>
        <v>88320</v>
      </c>
      <c r="CR137" s="872">
        <f t="shared" si="398"/>
        <v>0</v>
      </c>
      <c r="CS137" s="776">
        <f t="shared" si="399"/>
        <v>96000</v>
      </c>
      <c r="CT137" s="2">
        <f t="shared" si="400"/>
        <v>0</v>
      </c>
    </row>
    <row r="138" spans="1:612" s="4" customFormat="1" ht="27" customHeight="1" x14ac:dyDescent="0.25">
      <c r="A138" s="7"/>
      <c r="B138" s="580" t="str">
        <f t="shared" ref="B138:B201" si="499">B137</f>
        <v>C2</v>
      </c>
      <c r="C138" s="599" t="s">
        <v>533</v>
      </c>
      <c r="D138" s="634"/>
      <c r="E138" s="273"/>
      <c r="F138" s="273"/>
      <c r="G138" s="273"/>
      <c r="H138" s="273">
        <v>1044000</v>
      </c>
      <c r="I138" s="273">
        <v>5800000</v>
      </c>
      <c r="J138" s="273">
        <v>0</v>
      </c>
      <c r="K138" s="635">
        <f>+H138+I138</f>
        <v>6844000</v>
      </c>
      <c r="L138" s="586"/>
      <c r="M138" s="18"/>
      <c r="N138" s="120"/>
      <c r="O138" s="121"/>
      <c r="P138" s="121"/>
      <c r="Q138" s="18"/>
      <c r="R138" s="18"/>
      <c r="S138" s="18"/>
      <c r="T138" s="18" t="s">
        <v>28</v>
      </c>
      <c r="U138" s="18"/>
      <c r="V138" s="18"/>
      <c r="W138" s="18"/>
      <c r="X138" s="18"/>
      <c r="Y138" s="18"/>
      <c r="Z138" s="18"/>
      <c r="AA138" s="18"/>
      <c r="AB138" s="18"/>
      <c r="AC138" s="18"/>
      <c r="AD138" s="18"/>
      <c r="AE138" s="18"/>
      <c r="AF138" s="18"/>
      <c r="AG138" s="404"/>
      <c r="AH138" s="441"/>
      <c r="AI138" s="93"/>
      <c r="AJ138" s="93"/>
      <c r="AK138" s="296"/>
      <c r="AL138" s="441"/>
      <c r="AM138" s="93"/>
      <c r="AN138" s="93"/>
      <c r="AO138" s="442"/>
      <c r="AP138" s="504"/>
      <c r="AQ138" s="93"/>
      <c r="AR138" s="93"/>
      <c r="AS138" s="296"/>
      <c r="AT138" s="441"/>
      <c r="AU138" s="93"/>
      <c r="AV138" s="93"/>
      <c r="AW138" s="442"/>
      <c r="AX138" s="504">
        <f>AX139+AX140+AX146+AX152+AX154</f>
        <v>19498.151533559321</v>
      </c>
      <c r="AY138" s="93">
        <f>AY139+AY140+AY146+AY152+AY154</f>
        <v>0</v>
      </c>
      <c r="AZ138" s="93">
        <f>AZ139+AZ140+AZ146+AZ152+AZ154</f>
        <v>171182.13246644067</v>
      </c>
      <c r="BA138" s="296">
        <f>AX138+AY138+AZ138</f>
        <v>190680.28399999999</v>
      </c>
      <c r="BB138" s="441">
        <f>BB139+BB140+BB146+BB152+BB154</f>
        <v>19498.151533559321</v>
      </c>
      <c r="BC138" s="93">
        <f>BC139+BC140+BC146+BC152+BC154</f>
        <v>0</v>
      </c>
      <c r="BD138" s="93">
        <f>BD139+BD140+BD146+BD152+BD154</f>
        <v>171182.13246644067</v>
      </c>
      <c r="BE138" s="442">
        <f>BB138+BC138+BD138</f>
        <v>190680.28399999999</v>
      </c>
      <c r="BF138" s="504">
        <f>BF139+BF140+BF146+BF152+BF154</f>
        <v>22009.625773559324</v>
      </c>
      <c r="BG138" s="93">
        <f>BG139+BG140+BG146+BG152+BG154</f>
        <v>0</v>
      </c>
      <c r="BH138" s="93">
        <f>BH139+BH140+BH146+BH152+BH154</f>
        <v>200064.08622644068</v>
      </c>
      <c r="BI138" s="296">
        <f>BF138+BG138+BH138</f>
        <v>222073.712</v>
      </c>
      <c r="BJ138" s="441">
        <f>BJ139+BJ140+BJ146+BJ152+BJ154</f>
        <v>73875.815181355938</v>
      </c>
      <c r="BK138" s="93">
        <f>BK139+BK140+BK146+BK152+BK154</f>
        <v>0</v>
      </c>
      <c r="BL138" s="93">
        <f>BL139+BL140+BL146+BL152+BL154</f>
        <v>416127.86211864406</v>
      </c>
      <c r="BM138" s="442">
        <f>BJ138+BK138+BL138</f>
        <v>490003.67729999998</v>
      </c>
      <c r="BN138" s="504">
        <f>BN139+BN140+BN146+BN152+BN154</f>
        <v>960</v>
      </c>
      <c r="BO138" s="93">
        <f>BO139+BO140+BO146+BO152+BO154</f>
        <v>0</v>
      </c>
      <c r="BP138" s="93">
        <f>BP139+BP140+BP146+BP152+BP154</f>
        <v>11040</v>
      </c>
      <c r="BQ138" s="296">
        <f>BN138+BO138+BP138</f>
        <v>12000</v>
      </c>
      <c r="BR138" s="441">
        <f>BR139+BR140+BR146+BR152+BR154</f>
        <v>225338.89386864397</v>
      </c>
      <c r="BS138" s="93">
        <f>BS139+BS140+BS146+BS152+BS154</f>
        <v>0</v>
      </c>
      <c r="BT138" s="93">
        <f>BT139+BT140+BT146+BT152+BT154</f>
        <v>1257589.4103813558</v>
      </c>
      <c r="BU138" s="442">
        <f>BR138+BS138+BT138</f>
        <v>1482928.3042499998</v>
      </c>
      <c r="BV138" s="504">
        <f>BV139+BV140+BV146+BV152+BV154</f>
        <v>115965.17109661012</v>
      </c>
      <c r="BW138" s="93">
        <f>BW139+BW140+BW146+BW152+BW154</f>
        <v>0</v>
      </c>
      <c r="BX138" s="93">
        <f>BX139+BX140+BX146+BX152+BX154</f>
        <v>649957.61720338976</v>
      </c>
      <c r="BY138" s="296">
        <f>BV138+BW138+BX138</f>
        <v>765922.7882999999</v>
      </c>
      <c r="BZ138" s="441">
        <f>BZ139+BZ140+BZ146+BZ152+BZ154</f>
        <v>263673.95090084738</v>
      </c>
      <c r="CA138" s="93">
        <f>CA139+CA140+CA146+CA152+CA154</f>
        <v>0</v>
      </c>
      <c r="CB138" s="93">
        <f>CB139+CB140+CB146+CB152+CB154</f>
        <v>1470561.9494491525</v>
      </c>
      <c r="CC138" s="442">
        <f>BZ138+CA138+CB138</f>
        <v>1734235.9003499998</v>
      </c>
      <c r="CD138" s="347">
        <f t="shared" si="498"/>
        <v>740819.75988813536</v>
      </c>
      <c r="CE138" s="117">
        <f t="shared" si="498"/>
        <v>0</v>
      </c>
      <c r="CF138" s="117">
        <f t="shared" si="498"/>
        <v>4347705.190311864</v>
      </c>
      <c r="CG138" s="348">
        <f t="shared" si="498"/>
        <v>5088524.9501999998</v>
      </c>
      <c r="CH138" s="695"/>
      <c r="CI138" s="118"/>
      <c r="CJ138" s="768"/>
      <c r="CK138" s="769"/>
      <c r="CL138" s="769"/>
      <c r="CM138" s="770"/>
      <c r="CN138" s="768">
        <v>0</v>
      </c>
      <c r="CO138" s="769">
        <f t="shared" si="395"/>
        <v>0</v>
      </c>
      <c r="CP138" s="769">
        <f t="shared" si="396"/>
        <v>740819.75988813536</v>
      </c>
      <c r="CQ138" s="769">
        <f t="shared" si="397"/>
        <v>0</v>
      </c>
      <c r="CR138" s="869">
        <f t="shared" si="398"/>
        <v>4347705.190311864</v>
      </c>
      <c r="CS138" s="770">
        <f t="shared" si="399"/>
        <v>5088524.9501999989</v>
      </c>
      <c r="CT138" s="2">
        <f t="shared" si="400"/>
        <v>0</v>
      </c>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c r="RX138" s="2"/>
      <c r="RY138" s="2"/>
      <c r="RZ138" s="2"/>
      <c r="SA138" s="2"/>
      <c r="SB138" s="2"/>
      <c r="SC138" s="2"/>
      <c r="SD138" s="2"/>
      <c r="SE138" s="2"/>
      <c r="SF138" s="2"/>
      <c r="SG138" s="2"/>
      <c r="SH138" s="2"/>
      <c r="SI138" s="2"/>
      <c r="SJ138" s="2"/>
      <c r="SK138" s="2"/>
      <c r="SL138" s="2"/>
      <c r="SM138" s="2"/>
      <c r="SN138" s="2"/>
      <c r="SO138" s="2"/>
      <c r="SP138" s="2"/>
      <c r="SQ138" s="2"/>
      <c r="SR138" s="2"/>
      <c r="SS138" s="2"/>
      <c r="ST138" s="2"/>
      <c r="SU138" s="2"/>
      <c r="SV138" s="2"/>
      <c r="SW138" s="2"/>
      <c r="SX138" s="2"/>
      <c r="SY138" s="2"/>
      <c r="SZ138" s="2"/>
      <c r="TA138" s="2"/>
      <c r="TB138" s="2"/>
      <c r="TC138" s="2"/>
      <c r="TD138" s="2"/>
      <c r="TE138" s="2"/>
      <c r="TF138" s="2"/>
      <c r="TG138" s="2"/>
      <c r="TH138" s="2"/>
      <c r="TI138" s="2"/>
      <c r="TJ138" s="2"/>
      <c r="TK138" s="2"/>
      <c r="TL138" s="2"/>
      <c r="TM138" s="2"/>
      <c r="TN138" s="2"/>
      <c r="TO138" s="2"/>
      <c r="TP138" s="2"/>
      <c r="TQ138" s="2"/>
      <c r="TR138" s="2"/>
      <c r="TS138" s="2"/>
      <c r="TT138" s="2"/>
      <c r="TU138" s="2"/>
      <c r="TV138" s="2"/>
      <c r="TW138" s="2"/>
      <c r="TX138" s="2"/>
      <c r="TY138" s="2"/>
      <c r="TZ138" s="2"/>
      <c r="UA138" s="2"/>
      <c r="UB138" s="2"/>
      <c r="UC138" s="2"/>
      <c r="UD138" s="2"/>
      <c r="UE138" s="2"/>
      <c r="UF138" s="2"/>
      <c r="UG138" s="2"/>
      <c r="UH138" s="2"/>
      <c r="UI138" s="2"/>
      <c r="UJ138" s="2"/>
      <c r="UK138" s="2"/>
      <c r="UL138" s="2"/>
      <c r="UM138" s="2"/>
      <c r="UN138" s="2"/>
      <c r="UO138" s="2"/>
      <c r="UP138" s="2"/>
      <c r="UQ138" s="2"/>
      <c r="UR138" s="2"/>
      <c r="US138" s="2"/>
      <c r="UT138" s="2"/>
      <c r="UU138" s="2"/>
      <c r="UV138" s="2"/>
      <c r="UW138" s="2"/>
      <c r="UX138" s="2"/>
      <c r="UY138" s="2"/>
      <c r="UZ138" s="2"/>
      <c r="VA138" s="2"/>
      <c r="VB138" s="2"/>
      <c r="VC138" s="2"/>
      <c r="VD138" s="2"/>
      <c r="VE138" s="2"/>
      <c r="VF138" s="2"/>
      <c r="VG138" s="2"/>
      <c r="VH138" s="2"/>
      <c r="VI138" s="2"/>
      <c r="VJ138" s="2"/>
      <c r="VK138" s="2"/>
      <c r="VL138" s="2"/>
      <c r="VM138" s="2"/>
      <c r="VN138" s="2"/>
      <c r="VO138" s="2"/>
      <c r="VP138" s="2"/>
      <c r="VQ138" s="2"/>
      <c r="VR138" s="2"/>
      <c r="VS138" s="2"/>
      <c r="VT138" s="2"/>
      <c r="VU138" s="2"/>
      <c r="VV138" s="2"/>
      <c r="VW138" s="2"/>
      <c r="VX138" s="2"/>
      <c r="VY138" s="2"/>
      <c r="VZ138" s="2"/>
      <c r="WA138" s="2"/>
      <c r="WB138" s="2"/>
      <c r="WC138" s="2"/>
      <c r="WD138" s="2"/>
      <c r="WE138" s="2"/>
      <c r="WF138" s="2"/>
      <c r="WG138" s="2"/>
      <c r="WH138" s="2"/>
      <c r="WI138" s="2"/>
      <c r="WJ138" s="2"/>
      <c r="WK138" s="2"/>
      <c r="WL138" s="2"/>
      <c r="WM138" s="2"/>
      <c r="WN138" s="2"/>
    </row>
    <row r="139" spans="1:612" ht="16.5" customHeight="1" x14ac:dyDescent="0.25">
      <c r="B139" s="580" t="str">
        <f t="shared" si="499"/>
        <v>C2</v>
      </c>
      <c r="C139" s="600" t="s">
        <v>534</v>
      </c>
      <c r="D139" s="636"/>
      <c r="E139" s="123"/>
      <c r="F139" s="123"/>
      <c r="G139" s="123"/>
      <c r="H139" s="123"/>
      <c r="I139" s="123"/>
      <c r="J139" s="123"/>
      <c r="K139" s="637"/>
      <c r="L139" s="613"/>
      <c r="M139" s="55"/>
      <c r="N139" s="77"/>
      <c r="O139" s="124"/>
      <c r="P139" s="125"/>
      <c r="Q139" s="76"/>
      <c r="R139" s="76"/>
      <c r="S139" s="126"/>
      <c r="T139" s="76"/>
      <c r="U139" s="77"/>
      <c r="V139" s="77"/>
      <c r="W139" s="77"/>
      <c r="X139" s="77"/>
      <c r="Y139" s="127"/>
      <c r="Z139" s="127"/>
      <c r="AA139" s="127"/>
      <c r="AB139" s="127"/>
      <c r="AC139" s="127"/>
      <c r="AD139" s="127"/>
      <c r="AE139" s="127"/>
      <c r="AF139" s="127"/>
      <c r="AG139" s="1041" t="s">
        <v>167</v>
      </c>
      <c r="AH139" s="439"/>
      <c r="AI139" s="96"/>
      <c r="AJ139" s="96"/>
      <c r="AK139" s="300"/>
      <c r="AL139" s="439"/>
      <c r="AM139" s="96"/>
      <c r="AN139" s="96"/>
      <c r="AO139" s="448"/>
      <c r="AP139" s="505"/>
      <c r="AQ139" s="96"/>
      <c r="AR139" s="96"/>
      <c r="AS139" s="300"/>
      <c r="AT139" s="439"/>
      <c r="AU139" s="96"/>
      <c r="AV139" s="96"/>
      <c r="AW139" s="448"/>
      <c r="AX139" s="505"/>
      <c r="AY139" s="96"/>
      <c r="AZ139" s="96"/>
      <c r="BA139" s="300"/>
      <c r="BB139" s="432"/>
      <c r="BC139" s="39"/>
      <c r="BD139" s="39"/>
      <c r="BE139" s="433"/>
      <c r="BF139" s="499"/>
      <c r="BG139" s="39"/>
      <c r="BH139" s="39"/>
      <c r="BI139" s="291"/>
      <c r="BJ139" s="432"/>
      <c r="BK139" s="39"/>
      <c r="BL139" s="39"/>
      <c r="BM139" s="433"/>
      <c r="BN139" s="499"/>
      <c r="BO139" s="39"/>
      <c r="BP139" s="39"/>
      <c r="BQ139" s="291"/>
      <c r="BR139" s="432"/>
      <c r="BS139" s="39"/>
      <c r="BT139" s="39"/>
      <c r="BU139" s="433"/>
      <c r="BV139" s="499"/>
      <c r="BW139" s="39"/>
      <c r="BX139" s="39"/>
      <c r="BY139" s="291"/>
      <c r="BZ139" s="432"/>
      <c r="CA139" s="39"/>
      <c r="CB139" s="39"/>
      <c r="CC139" s="433"/>
      <c r="CD139" s="349">
        <f t="shared" si="498"/>
        <v>0</v>
      </c>
      <c r="CE139" s="128">
        <f t="shared" si="498"/>
        <v>0</v>
      </c>
      <c r="CF139" s="128">
        <f t="shared" si="498"/>
        <v>0</v>
      </c>
      <c r="CG139" s="350">
        <f t="shared" si="498"/>
        <v>0</v>
      </c>
      <c r="CH139" s="695"/>
      <c r="CI139" s="118"/>
      <c r="CJ139" s="771">
        <f t="shared" ref="CJ139:CJ140" si="500">IF(H139=0,IF(CD139&gt;0,"Error",H139-CD139),H139-CD139)</f>
        <v>0</v>
      </c>
      <c r="CK139" s="772">
        <f t="shared" ref="CK139:CK140" si="501">IF(I139=0,IF(CE139&gt;0,"Error",I139-CE139),I139-CE139)</f>
        <v>0</v>
      </c>
      <c r="CL139" s="772">
        <f t="shared" ref="CL139:CL140" si="502">IF(J139=0,IF(CF139&gt;0,"Error",J139-CF139),J139-CF139)</f>
        <v>0</v>
      </c>
      <c r="CM139" s="773">
        <f t="shared" ref="CM139:CM140" si="503">IF(K139=0,IF(CG139&gt;0,"Error",K139-CG139),K139-CG139)</f>
        <v>0</v>
      </c>
      <c r="CN139" s="771">
        <v>0</v>
      </c>
      <c r="CO139" s="772">
        <f t="shared" si="395"/>
        <v>0</v>
      </c>
      <c r="CP139" s="772">
        <f t="shared" si="396"/>
        <v>0</v>
      </c>
      <c r="CQ139" s="772">
        <f t="shared" si="397"/>
        <v>0</v>
      </c>
      <c r="CR139" s="870">
        <f t="shared" si="398"/>
        <v>0</v>
      </c>
      <c r="CS139" s="773">
        <f t="shared" si="399"/>
        <v>0</v>
      </c>
      <c r="CT139" s="2">
        <f t="shared" si="400"/>
        <v>0</v>
      </c>
    </row>
    <row r="140" spans="1:612" ht="16.5" customHeight="1" x14ac:dyDescent="0.25">
      <c r="B140" s="580" t="str">
        <f t="shared" si="499"/>
        <v>C2</v>
      </c>
      <c r="C140" s="600" t="s">
        <v>535</v>
      </c>
      <c r="D140" s="636"/>
      <c r="E140" s="123"/>
      <c r="F140" s="123"/>
      <c r="G140" s="123"/>
      <c r="H140" s="123"/>
      <c r="I140" s="123"/>
      <c r="J140" s="123"/>
      <c r="K140" s="637"/>
      <c r="L140" s="613"/>
      <c r="M140" s="55"/>
      <c r="N140" s="77"/>
      <c r="O140" s="124"/>
      <c r="P140" s="125"/>
      <c r="Q140" s="76"/>
      <c r="R140" s="76"/>
      <c r="S140" s="126"/>
      <c r="T140" s="76"/>
      <c r="U140" s="77"/>
      <c r="V140" s="77"/>
      <c r="W140" s="77"/>
      <c r="X140" s="77"/>
      <c r="Y140" s="127"/>
      <c r="Z140" s="127"/>
      <c r="AA140" s="127"/>
      <c r="AB140" s="127"/>
      <c r="AC140" s="127"/>
      <c r="AD140" s="127"/>
      <c r="AE140" s="127"/>
      <c r="AF140" s="127"/>
      <c r="AG140" s="1041"/>
      <c r="AH140" s="439"/>
      <c r="AI140" s="96"/>
      <c r="AJ140" s="96"/>
      <c r="AK140" s="300"/>
      <c r="AL140" s="439"/>
      <c r="AM140" s="96"/>
      <c r="AN140" s="96"/>
      <c r="AO140" s="448"/>
      <c r="AP140" s="505"/>
      <c r="AQ140" s="96"/>
      <c r="AR140" s="96"/>
      <c r="AS140" s="300"/>
      <c r="AT140" s="439"/>
      <c r="AU140" s="96"/>
      <c r="AV140" s="96"/>
      <c r="AW140" s="448"/>
      <c r="AX140" s="502">
        <f>SUM(AX141:AX145)</f>
        <v>14119.882413559322</v>
      </c>
      <c r="AY140" s="94">
        <f t="shared" ref="AY140:AZ140" si="504">SUM(AY141:AY145)</f>
        <v>0</v>
      </c>
      <c r="AZ140" s="94">
        <f t="shared" si="504"/>
        <v>109332.03758644068</v>
      </c>
      <c r="BA140" s="294">
        <f>AX140+AY140+AZ140</f>
        <v>123451.92</v>
      </c>
      <c r="BB140" s="473">
        <f>SUM(BB141:BB145)</f>
        <v>14119.882413559322</v>
      </c>
      <c r="BC140" s="94">
        <f t="shared" ref="BC140:BD140" si="505">SUM(BC141:BC145)</f>
        <v>0</v>
      </c>
      <c r="BD140" s="94">
        <f t="shared" si="505"/>
        <v>109332.03758644068</v>
      </c>
      <c r="BE140" s="440">
        <f>BB140+BC140+BD140</f>
        <v>123451.92</v>
      </c>
      <c r="BF140" s="502">
        <f>SUM(BF141:BF145)</f>
        <v>15851.933613559322</v>
      </c>
      <c r="BG140" s="94">
        <f t="shared" ref="BG140:BH140" si="506">SUM(BG141:BG145)</f>
        <v>0</v>
      </c>
      <c r="BH140" s="94">
        <f t="shared" si="506"/>
        <v>129250.62638644066</v>
      </c>
      <c r="BI140" s="294">
        <f>BF140+BG140+BH140</f>
        <v>145102.56</v>
      </c>
      <c r="BJ140" s="473">
        <f>SUM(BJ141:BJ145)</f>
        <v>54011.714949152549</v>
      </c>
      <c r="BK140" s="94">
        <f t="shared" ref="BK140:BL140" si="507">SUM(BK141:BK145)</f>
        <v>0</v>
      </c>
      <c r="BL140" s="94">
        <f t="shared" si="507"/>
        <v>300065.08305084746</v>
      </c>
      <c r="BM140" s="440">
        <f>BJ140+BK140+BL140</f>
        <v>354076.79800000001</v>
      </c>
      <c r="BN140" s="502">
        <f>SUM(BN141:BN145)</f>
        <v>0</v>
      </c>
      <c r="BO140" s="94">
        <f t="shared" ref="BO140:BP140" si="508">SUM(BO141:BO145)</f>
        <v>0</v>
      </c>
      <c r="BP140" s="94">
        <f t="shared" si="508"/>
        <v>0</v>
      </c>
      <c r="BQ140" s="294">
        <f>BN140+BO140+BP140</f>
        <v>0</v>
      </c>
      <c r="BR140" s="473">
        <f>SUM(BR141:BR145)</f>
        <v>81017.572423728765</v>
      </c>
      <c r="BS140" s="94">
        <f t="shared" ref="BS140:BT140" si="509">SUM(BS141:BS145)</f>
        <v>0</v>
      </c>
      <c r="BT140" s="94">
        <f t="shared" si="509"/>
        <v>450097.62457627116</v>
      </c>
      <c r="BU140" s="440">
        <f>BR140+BS140+BT140</f>
        <v>531115.19699999993</v>
      </c>
      <c r="BV140" s="502">
        <f>SUM(BV141:BV145)</f>
        <v>0</v>
      </c>
      <c r="BW140" s="94">
        <f t="shared" ref="BW140:BX140" si="510">SUM(BW141:BW145)</f>
        <v>0</v>
      </c>
      <c r="BX140" s="94">
        <f t="shared" si="510"/>
        <v>0</v>
      </c>
      <c r="BY140" s="294">
        <f>BV140+BW140+BX140</f>
        <v>0</v>
      </c>
      <c r="BZ140" s="473">
        <f>SUM(BZ141:BZ145)</f>
        <v>81017.572423728765</v>
      </c>
      <c r="CA140" s="94">
        <f t="shared" ref="CA140:CB140" si="511">SUM(CA141:CA145)</f>
        <v>0</v>
      </c>
      <c r="CB140" s="94">
        <f t="shared" si="511"/>
        <v>450097.62457627116</v>
      </c>
      <c r="CC140" s="440">
        <f>BZ140+CA140+CB140</f>
        <v>531115.19699999993</v>
      </c>
      <c r="CD140" s="349">
        <f t="shared" si="498"/>
        <v>260138.55823728803</v>
      </c>
      <c r="CE140" s="128">
        <f t="shared" si="498"/>
        <v>0</v>
      </c>
      <c r="CF140" s="128">
        <f t="shared" si="498"/>
        <v>1548175.0337627116</v>
      </c>
      <c r="CG140" s="350">
        <f t="shared" si="498"/>
        <v>1808313.5919999999</v>
      </c>
      <c r="CH140" s="695"/>
      <c r="CI140" s="118"/>
      <c r="CJ140" s="823" t="str">
        <f t="shared" si="500"/>
        <v>Error</v>
      </c>
      <c r="CK140" s="825">
        <f t="shared" si="501"/>
        <v>0</v>
      </c>
      <c r="CL140" s="824" t="str">
        <f t="shared" si="502"/>
        <v>Error</v>
      </c>
      <c r="CM140" s="826" t="str">
        <f t="shared" si="503"/>
        <v>Error</v>
      </c>
      <c r="CN140" s="823">
        <v>0</v>
      </c>
      <c r="CO140" s="825">
        <f t="shared" ref="CO140:CO203" si="512">IF(CE140&gt;0,CD140,0)</f>
        <v>0</v>
      </c>
      <c r="CP140" s="824">
        <f t="shared" ref="CP140:CP203" si="513">IF(CF140&gt;0,CD140,0)</f>
        <v>260138.55823728803</v>
      </c>
      <c r="CQ140" s="824">
        <f t="shared" ref="CQ140:CQ203" si="514">CE140</f>
        <v>0</v>
      </c>
      <c r="CR140" s="871">
        <f t="shared" ref="CR140:CR203" si="515">CF140</f>
        <v>1548175.0337627116</v>
      </c>
      <c r="CS140" s="894">
        <f t="shared" ref="CS140:CS203" si="516">CN140+CO140+CP140+CQ140+CR140</f>
        <v>1808313.5919999997</v>
      </c>
      <c r="CT140" s="2">
        <f t="shared" ref="CT140:CT203" si="517">CG140-CS140</f>
        <v>0</v>
      </c>
    </row>
    <row r="141" spans="1:612" ht="16.5" customHeight="1" x14ac:dyDescent="0.25">
      <c r="B141" s="580" t="str">
        <f t="shared" si="499"/>
        <v>C2</v>
      </c>
      <c r="C141" s="601" t="s">
        <v>537</v>
      </c>
      <c r="D141" s="638"/>
      <c r="E141" s="129"/>
      <c r="F141" s="129"/>
      <c r="G141" s="129"/>
      <c r="H141" s="129"/>
      <c r="I141" s="129"/>
      <c r="J141" s="129"/>
      <c r="K141" s="639"/>
      <c r="L141" s="614"/>
      <c r="M141" s="143">
        <v>1770383.99</v>
      </c>
      <c r="N141" s="131" t="s">
        <v>168</v>
      </c>
      <c r="O141" s="132">
        <f>+Y141</f>
        <v>44646</v>
      </c>
      <c r="P141" s="133">
        <f>+AF141</f>
        <v>44978</v>
      </c>
      <c r="Q141" s="134" t="s">
        <v>778</v>
      </c>
      <c r="R141" s="134">
        <v>1</v>
      </c>
      <c r="S141" s="135"/>
      <c r="T141" s="134" t="s">
        <v>28</v>
      </c>
      <c r="U141" s="42" t="s">
        <v>169</v>
      </c>
      <c r="V141" s="42" t="s">
        <v>75</v>
      </c>
      <c r="W141" s="42">
        <v>230</v>
      </c>
      <c r="X141" s="43">
        <v>44641</v>
      </c>
      <c r="Y141" s="43">
        <f>+X141+5</f>
        <v>44646</v>
      </c>
      <c r="Z141" s="43">
        <f>+Y141+14</f>
        <v>44660</v>
      </c>
      <c r="AA141" s="43">
        <f>+Z141+7+5+2</f>
        <v>44674</v>
      </c>
      <c r="AB141" s="43">
        <f>+AA141+30+7</f>
        <v>44711</v>
      </c>
      <c r="AC141" s="43">
        <f>+AB141+3+3+14</f>
        <v>44731</v>
      </c>
      <c r="AD141" s="43">
        <f>+AC141+3</f>
        <v>44734</v>
      </c>
      <c r="AE141" s="43">
        <f>+AD141+7+7</f>
        <v>44748</v>
      </c>
      <c r="AF141" s="43">
        <f>+AE141+W141</f>
        <v>44978</v>
      </c>
      <c r="AG141" s="1041"/>
      <c r="AH141" s="438"/>
      <c r="AI141" s="136"/>
      <c r="AJ141" s="136"/>
      <c r="AK141" s="556"/>
      <c r="AL141" s="438"/>
      <c r="AM141" s="136"/>
      <c r="AN141" s="136"/>
      <c r="AO141" s="570"/>
      <c r="AP141" s="567"/>
      <c r="AQ141" s="136"/>
      <c r="AR141" s="136"/>
      <c r="AS141" s="556"/>
      <c r="AT141" s="438"/>
      <c r="AU141" s="136"/>
      <c r="AV141" s="136"/>
      <c r="AW141" s="570"/>
      <c r="AX141" s="567"/>
      <c r="AY141" s="136"/>
      <c r="AZ141" s="136"/>
      <c r="BA141" s="556"/>
      <c r="BB141" s="434"/>
      <c r="BC141" s="17"/>
      <c r="BD141" s="17"/>
      <c r="BE141" s="437"/>
      <c r="BF141" s="320"/>
      <c r="BG141" s="17"/>
      <c r="BH141" s="17"/>
      <c r="BI141" s="293"/>
      <c r="BJ141" s="351">
        <v>54011.714949152549</v>
      </c>
      <c r="BK141" s="92"/>
      <c r="BL141" s="92">
        <v>300065.08305084746</v>
      </c>
      <c r="BM141" s="352">
        <v>354076.79800000001</v>
      </c>
      <c r="BN141" s="501"/>
      <c r="BO141" s="92"/>
      <c r="BP141" s="92"/>
      <c r="BQ141" s="295"/>
      <c r="BR141" s="351">
        <v>81017.572423728765</v>
      </c>
      <c r="BS141" s="92"/>
      <c r="BT141" s="92">
        <v>450097.62457627116</v>
      </c>
      <c r="BU141" s="352">
        <v>531115.19699999993</v>
      </c>
      <c r="BV141" s="501"/>
      <c r="BW141" s="92"/>
      <c r="BX141" s="92"/>
      <c r="BY141" s="295"/>
      <c r="BZ141" s="351">
        <v>81017.572423728765</v>
      </c>
      <c r="CA141" s="92"/>
      <c r="CB141" s="92">
        <v>450097.62457627116</v>
      </c>
      <c r="CC141" s="352">
        <v>531115.19699999993</v>
      </c>
      <c r="CD141" s="351">
        <f t="shared" si="498"/>
        <v>216046.85979661008</v>
      </c>
      <c r="CE141" s="92">
        <f t="shared" si="498"/>
        <v>0</v>
      </c>
      <c r="CF141" s="92">
        <f t="shared" si="498"/>
        <v>1200260.3322033896</v>
      </c>
      <c r="CG141" s="352">
        <f t="shared" si="498"/>
        <v>1416307.1919999998</v>
      </c>
      <c r="CH141" s="695" t="s">
        <v>739</v>
      </c>
      <c r="CI141" s="118" t="s">
        <v>773</v>
      </c>
      <c r="CJ141" s="774"/>
      <c r="CK141" s="775"/>
      <c r="CL141" s="775"/>
      <c r="CM141" s="776"/>
      <c r="CN141" s="774">
        <v>0</v>
      </c>
      <c r="CO141" s="775">
        <f t="shared" si="512"/>
        <v>0</v>
      </c>
      <c r="CP141" s="775">
        <f t="shared" si="513"/>
        <v>216046.85979661008</v>
      </c>
      <c r="CQ141" s="775">
        <f t="shared" si="514"/>
        <v>0</v>
      </c>
      <c r="CR141" s="872">
        <f t="shared" si="515"/>
        <v>1200260.3322033896</v>
      </c>
      <c r="CS141" s="776">
        <f t="shared" si="516"/>
        <v>1416307.1919999998</v>
      </c>
      <c r="CT141" s="2">
        <f t="shared" si="517"/>
        <v>0</v>
      </c>
    </row>
    <row r="142" spans="1:612" ht="16.5" customHeight="1" x14ac:dyDescent="0.25">
      <c r="B142" s="580" t="str">
        <f t="shared" si="499"/>
        <v>C2</v>
      </c>
      <c r="C142" s="601" t="s">
        <v>538</v>
      </c>
      <c r="D142" s="638"/>
      <c r="E142" s="129"/>
      <c r="F142" s="129"/>
      <c r="G142" s="129"/>
      <c r="H142" s="129"/>
      <c r="I142" s="129"/>
      <c r="J142" s="129"/>
      <c r="K142" s="639"/>
      <c r="L142" s="614"/>
      <c r="M142" s="143">
        <v>216506.4</v>
      </c>
      <c r="N142" s="131" t="s">
        <v>168</v>
      </c>
      <c r="O142" s="132">
        <f>+Y142</f>
        <v>44646</v>
      </c>
      <c r="P142" s="133">
        <f>+AF142</f>
        <v>44744</v>
      </c>
      <c r="Q142" s="134" t="s">
        <v>778</v>
      </c>
      <c r="R142" s="134">
        <v>1</v>
      </c>
      <c r="S142" s="135"/>
      <c r="T142" s="134" t="s">
        <v>28</v>
      </c>
      <c r="U142" s="42" t="s">
        <v>169</v>
      </c>
      <c r="V142" s="144" t="s">
        <v>60</v>
      </c>
      <c r="W142" s="42">
        <v>60</v>
      </c>
      <c r="X142" s="43">
        <v>44641</v>
      </c>
      <c r="Y142" s="43">
        <f>+X142+5</f>
        <v>44646</v>
      </c>
      <c r="Z142" s="43">
        <f>+Y142+14</f>
        <v>44660</v>
      </c>
      <c r="AA142" s="43">
        <f>+Z142+7</f>
        <v>44667</v>
      </c>
      <c r="AB142" s="43">
        <f>+AA142+7</f>
        <v>44674</v>
      </c>
      <c r="AC142" s="43"/>
      <c r="AD142" s="43"/>
      <c r="AE142" s="43">
        <f>+AB142+10</f>
        <v>44684</v>
      </c>
      <c r="AF142" s="43">
        <f>+AE142+W142</f>
        <v>44744</v>
      </c>
      <c r="AG142" s="1041"/>
      <c r="AH142" s="443"/>
      <c r="AI142" s="95"/>
      <c r="AJ142" s="95"/>
      <c r="AK142" s="557"/>
      <c r="AL142" s="443"/>
      <c r="AM142" s="95"/>
      <c r="AN142" s="95"/>
      <c r="AO142" s="548"/>
      <c r="AP142" s="506"/>
      <c r="AQ142" s="95"/>
      <c r="AR142" s="95"/>
      <c r="AS142" s="557"/>
      <c r="AT142" s="443"/>
      <c r="AU142" s="95"/>
      <c r="AV142" s="95"/>
      <c r="AW142" s="548"/>
      <c r="AX142" s="506">
        <v>5196.1535999999996</v>
      </c>
      <c r="AY142" s="95"/>
      <c r="AZ142" s="95">
        <v>59755.7664</v>
      </c>
      <c r="BA142" s="557">
        <v>64951.92</v>
      </c>
      <c r="BB142" s="443">
        <v>5196.1535999999996</v>
      </c>
      <c r="BC142" s="95"/>
      <c r="BD142" s="95">
        <v>59755.7664</v>
      </c>
      <c r="BE142" s="352">
        <v>64951.92</v>
      </c>
      <c r="BF142" s="506">
        <v>6928.2047999999995</v>
      </c>
      <c r="BG142" s="95"/>
      <c r="BH142" s="95">
        <v>79674.355199999991</v>
      </c>
      <c r="BI142" s="295">
        <v>86602.559999999998</v>
      </c>
      <c r="BJ142" s="443">
        <v>0</v>
      </c>
      <c r="BK142" s="95"/>
      <c r="BL142" s="95">
        <v>0</v>
      </c>
      <c r="BM142" s="444"/>
      <c r="BN142" s="320"/>
      <c r="BO142" s="17"/>
      <c r="BP142" s="17"/>
      <c r="BQ142" s="293"/>
      <c r="BR142" s="474"/>
      <c r="BS142" s="81"/>
      <c r="BT142" s="81"/>
      <c r="BU142" s="444"/>
      <c r="BV142" s="507"/>
      <c r="BW142" s="81"/>
      <c r="BX142" s="81"/>
      <c r="BY142" s="297"/>
      <c r="BZ142" s="474"/>
      <c r="CA142" s="81"/>
      <c r="CB142" s="81"/>
      <c r="CC142" s="437"/>
      <c r="CD142" s="351">
        <f t="shared" si="498"/>
        <v>17320.511999999999</v>
      </c>
      <c r="CE142" s="92">
        <f t="shared" si="498"/>
        <v>0</v>
      </c>
      <c r="CF142" s="92">
        <f t="shared" si="498"/>
        <v>199185.88799999998</v>
      </c>
      <c r="CG142" s="352">
        <f t="shared" si="498"/>
        <v>216506.4</v>
      </c>
      <c r="CH142" s="695" t="s">
        <v>739</v>
      </c>
      <c r="CI142" s="118" t="s">
        <v>773</v>
      </c>
      <c r="CJ142" s="774"/>
      <c r="CK142" s="775"/>
      <c r="CL142" s="775"/>
      <c r="CM142" s="776"/>
      <c r="CN142" s="774">
        <v>0</v>
      </c>
      <c r="CO142" s="775">
        <f t="shared" si="512"/>
        <v>0</v>
      </c>
      <c r="CP142" s="775">
        <f t="shared" si="513"/>
        <v>17320.511999999999</v>
      </c>
      <c r="CQ142" s="775">
        <f t="shared" si="514"/>
        <v>0</v>
      </c>
      <c r="CR142" s="872">
        <f t="shared" si="515"/>
        <v>199185.88799999998</v>
      </c>
      <c r="CS142" s="776">
        <f t="shared" si="516"/>
        <v>216506.39999999997</v>
      </c>
      <c r="CT142" s="2">
        <f t="shared" si="517"/>
        <v>0</v>
      </c>
    </row>
    <row r="143" spans="1:612" ht="16.5" customHeight="1" x14ac:dyDescent="0.25">
      <c r="B143" s="580" t="str">
        <f t="shared" si="499"/>
        <v>C2</v>
      </c>
      <c r="C143" s="601" t="s">
        <v>539</v>
      </c>
      <c r="D143" s="638"/>
      <c r="E143" s="129"/>
      <c r="F143" s="129"/>
      <c r="G143" s="129"/>
      <c r="H143" s="129"/>
      <c r="I143" s="129"/>
      <c r="J143" s="129"/>
      <c r="K143" s="639"/>
      <c r="L143" s="614"/>
      <c r="M143" s="138">
        <v>0</v>
      </c>
      <c r="N143" s="131" t="s">
        <v>168</v>
      </c>
      <c r="O143" s="132">
        <f>+Y143</f>
        <v>0</v>
      </c>
      <c r="P143" s="133">
        <f>+AF143</f>
        <v>0</v>
      </c>
      <c r="Q143" s="134"/>
      <c r="R143" s="134">
        <v>1</v>
      </c>
      <c r="S143" s="135"/>
      <c r="T143" s="134" t="s">
        <v>28</v>
      </c>
      <c r="U143" s="42"/>
      <c r="V143" s="42"/>
      <c r="W143" s="42"/>
      <c r="X143" s="42"/>
      <c r="Y143" s="46"/>
      <c r="Z143" s="46"/>
      <c r="AA143" s="46"/>
      <c r="AB143" s="46"/>
      <c r="AC143" s="46"/>
      <c r="AD143" s="46"/>
      <c r="AE143" s="46"/>
      <c r="AF143" s="46"/>
      <c r="AG143" s="1041"/>
      <c r="AH143" s="438"/>
      <c r="AI143" s="136"/>
      <c r="AJ143" s="136"/>
      <c r="AK143" s="556"/>
      <c r="AL143" s="438"/>
      <c r="AM143" s="136"/>
      <c r="AN143" s="136"/>
      <c r="AO143" s="570"/>
      <c r="AP143" s="567"/>
      <c r="AQ143" s="136"/>
      <c r="AR143" s="136"/>
      <c r="AS143" s="556"/>
      <c r="AT143" s="438"/>
      <c r="AU143" s="136"/>
      <c r="AV143" s="136"/>
      <c r="AW143" s="570"/>
      <c r="AX143" s="567"/>
      <c r="AY143" s="136"/>
      <c r="AZ143" s="136"/>
      <c r="BA143" s="556"/>
      <c r="BB143" s="434"/>
      <c r="BC143" s="17"/>
      <c r="BD143" s="17"/>
      <c r="BE143" s="437"/>
      <c r="BF143" s="320"/>
      <c r="BG143" s="17"/>
      <c r="BH143" s="17"/>
      <c r="BI143" s="293"/>
      <c r="BJ143" s="434"/>
      <c r="BK143" s="17"/>
      <c r="BL143" s="17"/>
      <c r="BM143" s="437"/>
      <c r="BN143" s="320"/>
      <c r="BO143" s="17"/>
      <c r="BP143" s="17"/>
      <c r="BQ143" s="293"/>
      <c r="BR143" s="434"/>
      <c r="BS143" s="17"/>
      <c r="BT143" s="17"/>
      <c r="BU143" s="437"/>
      <c r="BV143" s="320"/>
      <c r="BW143" s="17"/>
      <c r="BX143" s="17"/>
      <c r="BY143" s="293"/>
      <c r="BZ143" s="434"/>
      <c r="CA143" s="17"/>
      <c r="CB143" s="17"/>
      <c r="CC143" s="437"/>
      <c r="CD143" s="351">
        <f t="shared" si="498"/>
        <v>0</v>
      </c>
      <c r="CE143" s="92">
        <f t="shared" si="498"/>
        <v>0</v>
      </c>
      <c r="CF143" s="92">
        <f t="shared" si="498"/>
        <v>0</v>
      </c>
      <c r="CG143" s="352">
        <f t="shared" si="498"/>
        <v>0</v>
      </c>
      <c r="CH143" s="695" t="s">
        <v>739</v>
      </c>
      <c r="CI143" s="118" t="s">
        <v>773</v>
      </c>
      <c r="CJ143" s="774"/>
      <c r="CK143" s="775"/>
      <c r="CL143" s="775"/>
      <c r="CM143" s="776"/>
      <c r="CN143" s="774">
        <v>0</v>
      </c>
      <c r="CO143" s="775">
        <f t="shared" si="512"/>
        <v>0</v>
      </c>
      <c r="CP143" s="775">
        <f t="shared" si="513"/>
        <v>0</v>
      </c>
      <c r="CQ143" s="775">
        <f t="shared" si="514"/>
        <v>0</v>
      </c>
      <c r="CR143" s="872">
        <f t="shared" si="515"/>
        <v>0</v>
      </c>
      <c r="CS143" s="776">
        <f t="shared" si="516"/>
        <v>0</v>
      </c>
      <c r="CT143" s="2">
        <f t="shared" si="517"/>
        <v>0</v>
      </c>
    </row>
    <row r="144" spans="1:612" ht="16.5" customHeight="1" x14ac:dyDescent="0.25">
      <c r="B144" s="580" t="str">
        <f t="shared" si="499"/>
        <v>C2</v>
      </c>
      <c r="C144" s="601" t="s">
        <v>540</v>
      </c>
      <c r="D144" s="638"/>
      <c r="E144" s="129"/>
      <c r="F144" s="129"/>
      <c r="G144" s="129"/>
      <c r="H144" s="129"/>
      <c r="I144" s="129"/>
      <c r="J144" s="129"/>
      <c r="K144" s="639"/>
      <c r="L144" s="614"/>
      <c r="M144" s="143">
        <v>97500</v>
      </c>
      <c r="N144" s="131" t="s">
        <v>168</v>
      </c>
      <c r="O144" s="132">
        <f>+Y144</f>
        <v>44654</v>
      </c>
      <c r="P144" s="133">
        <f>+AF144</f>
        <v>44800</v>
      </c>
      <c r="Q144" s="134" t="s">
        <v>778</v>
      </c>
      <c r="R144" s="134">
        <v>1</v>
      </c>
      <c r="S144" s="139"/>
      <c r="T144" s="134" t="s">
        <v>28</v>
      </c>
      <c r="U144" s="42" t="s">
        <v>169</v>
      </c>
      <c r="V144" s="42" t="s">
        <v>86</v>
      </c>
      <c r="W144" s="42">
        <v>90</v>
      </c>
      <c r="X144" s="43">
        <v>44649</v>
      </c>
      <c r="Y144" s="43">
        <f>+X144+5</f>
        <v>44654</v>
      </c>
      <c r="Z144" s="46">
        <f>+Y144+14</f>
        <v>44668</v>
      </c>
      <c r="AA144" s="46">
        <f>+Z144+5+5</f>
        <v>44678</v>
      </c>
      <c r="AB144" s="46">
        <f>+AA144+14+7</f>
        <v>44699</v>
      </c>
      <c r="AC144" s="46"/>
      <c r="AD144" s="46">
        <f>+AB144+1</f>
        <v>44700</v>
      </c>
      <c r="AE144" s="46">
        <f>+AD144+10</f>
        <v>44710</v>
      </c>
      <c r="AF144" s="43">
        <f>+AE144+W144</f>
        <v>44800</v>
      </c>
      <c r="AG144" s="1041"/>
      <c r="AH144" s="443"/>
      <c r="AI144" s="95"/>
      <c r="AJ144" s="95"/>
      <c r="AK144" s="557"/>
      <c r="AL144" s="443"/>
      <c r="AM144" s="95"/>
      <c r="AN144" s="95"/>
      <c r="AO144" s="548"/>
      <c r="AP144" s="506"/>
      <c r="AQ144" s="95"/>
      <c r="AR144" s="95"/>
      <c r="AS144" s="557"/>
      <c r="AT144" s="443"/>
      <c r="AU144" s="95"/>
      <c r="AV144" s="95"/>
      <c r="AW144" s="548"/>
      <c r="AX144" s="506">
        <v>4957.6271186440681</v>
      </c>
      <c r="AY144" s="95"/>
      <c r="AZ144" s="95">
        <v>27542.372881355932</v>
      </c>
      <c r="BA144" s="557">
        <v>32500</v>
      </c>
      <c r="BB144" s="443">
        <v>4957.6271186440681</v>
      </c>
      <c r="BC144" s="95"/>
      <c r="BD144" s="95">
        <v>27542.372881355932</v>
      </c>
      <c r="BE144" s="352">
        <v>32500</v>
      </c>
      <c r="BF144" s="506">
        <v>4957.6271186440681</v>
      </c>
      <c r="BG144" s="95"/>
      <c r="BH144" s="95">
        <v>27542.372881355932</v>
      </c>
      <c r="BI144" s="295">
        <v>32500</v>
      </c>
      <c r="BJ144" s="443">
        <v>0</v>
      </c>
      <c r="BK144" s="95"/>
      <c r="BL144" s="95">
        <v>0</v>
      </c>
      <c r="BM144" s="437"/>
      <c r="BN144" s="320"/>
      <c r="BO144" s="17"/>
      <c r="BP144" s="17"/>
      <c r="BQ144" s="293"/>
      <c r="BR144" s="434"/>
      <c r="BS144" s="17"/>
      <c r="BT144" s="17"/>
      <c r="BU144" s="437"/>
      <c r="BV144" s="320"/>
      <c r="BW144" s="17"/>
      <c r="BX144" s="17"/>
      <c r="BY144" s="293"/>
      <c r="BZ144" s="434"/>
      <c r="CA144" s="17"/>
      <c r="CB144" s="17"/>
      <c r="CC144" s="437"/>
      <c r="CD144" s="351">
        <f t="shared" si="498"/>
        <v>14872.881355932204</v>
      </c>
      <c r="CE144" s="92">
        <f t="shared" si="498"/>
        <v>0</v>
      </c>
      <c r="CF144" s="92">
        <f t="shared" si="498"/>
        <v>82627.118644067799</v>
      </c>
      <c r="CG144" s="352">
        <f t="shared" si="498"/>
        <v>97500</v>
      </c>
      <c r="CH144" s="695" t="s">
        <v>739</v>
      </c>
      <c r="CI144" s="118" t="s">
        <v>773</v>
      </c>
      <c r="CJ144" s="774"/>
      <c r="CK144" s="775"/>
      <c r="CL144" s="775"/>
      <c r="CM144" s="776"/>
      <c r="CN144" s="774">
        <v>0</v>
      </c>
      <c r="CO144" s="775">
        <f t="shared" si="512"/>
        <v>0</v>
      </c>
      <c r="CP144" s="775">
        <f t="shared" si="513"/>
        <v>14872.881355932204</v>
      </c>
      <c r="CQ144" s="775">
        <f t="shared" si="514"/>
        <v>0</v>
      </c>
      <c r="CR144" s="872">
        <f t="shared" si="515"/>
        <v>82627.118644067799</v>
      </c>
      <c r="CS144" s="776">
        <f t="shared" si="516"/>
        <v>97500</v>
      </c>
      <c r="CT144" s="2">
        <f t="shared" si="517"/>
        <v>0</v>
      </c>
    </row>
    <row r="145" spans="1:612" ht="16.5" customHeight="1" x14ac:dyDescent="0.25">
      <c r="B145" s="580" t="str">
        <f t="shared" si="499"/>
        <v>C2</v>
      </c>
      <c r="C145" s="601" t="s">
        <v>541</v>
      </c>
      <c r="D145" s="638"/>
      <c r="E145" s="129"/>
      <c r="F145" s="129"/>
      <c r="G145" s="129"/>
      <c r="H145" s="129"/>
      <c r="I145" s="129"/>
      <c r="J145" s="129"/>
      <c r="K145" s="639"/>
      <c r="L145" s="614"/>
      <c r="M145" s="143">
        <v>78000</v>
      </c>
      <c r="N145" s="131" t="s">
        <v>168</v>
      </c>
      <c r="O145" s="132">
        <f>+Y145</f>
        <v>44654</v>
      </c>
      <c r="P145" s="133">
        <f>+AF145</f>
        <v>44800</v>
      </c>
      <c r="Q145" s="134" t="s">
        <v>778</v>
      </c>
      <c r="R145" s="134">
        <v>1</v>
      </c>
      <c r="S145" s="139"/>
      <c r="T145" s="134" t="s">
        <v>28</v>
      </c>
      <c r="U145" s="42" t="s">
        <v>169</v>
      </c>
      <c r="V145" s="42" t="s">
        <v>86</v>
      </c>
      <c r="W145" s="42">
        <v>90</v>
      </c>
      <c r="X145" s="43">
        <v>44649</v>
      </c>
      <c r="Y145" s="43">
        <f>+X145+5</f>
        <v>44654</v>
      </c>
      <c r="Z145" s="46">
        <f>+Y145+14</f>
        <v>44668</v>
      </c>
      <c r="AA145" s="46">
        <f>+Z145+5+5</f>
        <v>44678</v>
      </c>
      <c r="AB145" s="46">
        <f>+AA145+14+7</f>
        <v>44699</v>
      </c>
      <c r="AC145" s="46"/>
      <c r="AD145" s="46">
        <f>+AB145+1</f>
        <v>44700</v>
      </c>
      <c r="AE145" s="46">
        <f>+AD145+10</f>
        <v>44710</v>
      </c>
      <c r="AF145" s="43">
        <f>+AE145+W145</f>
        <v>44800</v>
      </c>
      <c r="AG145" s="1041"/>
      <c r="AH145" s="443"/>
      <c r="AI145" s="95"/>
      <c r="AJ145" s="95"/>
      <c r="AK145" s="557"/>
      <c r="AL145" s="443"/>
      <c r="AM145" s="95"/>
      <c r="AN145" s="95"/>
      <c r="AO145" s="548"/>
      <c r="AP145" s="506"/>
      <c r="AQ145" s="95"/>
      <c r="AR145" s="95"/>
      <c r="AS145" s="557"/>
      <c r="AT145" s="443"/>
      <c r="AU145" s="95"/>
      <c r="AV145" s="95"/>
      <c r="AW145" s="548"/>
      <c r="AX145" s="506">
        <v>3966.1016949152545</v>
      </c>
      <c r="AY145" s="95"/>
      <c r="AZ145" s="95">
        <v>22033.898305084746</v>
      </c>
      <c r="BA145" s="557">
        <v>26000</v>
      </c>
      <c r="BB145" s="443">
        <v>3966.1016949152545</v>
      </c>
      <c r="BC145" s="95"/>
      <c r="BD145" s="95">
        <v>22033.898305084746</v>
      </c>
      <c r="BE145" s="352">
        <v>26000</v>
      </c>
      <c r="BF145" s="506">
        <v>3966.1016949152545</v>
      </c>
      <c r="BG145" s="95"/>
      <c r="BH145" s="95">
        <v>22033.898305084746</v>
      </c>
      <c r="BI145" s="295">
        <v>26000</v>
      </c>
      <c r="BJ145" s="351"/>
      <c r="BK145" s="92"/>
      <c r="BL145" s="92"/>
      <c r="BM145" s="437"/>
      <c r="BN145" s="320"/>
      <c r="BO145" s="17"/>
      <c r="BP145" s="17"/>
      <c r="BQ145" s="293"/>
      <c r="BR145" s="434"/>
      <c r="BS145" s="17"/>
      <c r="BT145" s="17"/>
      <c r="BU145" s="437"/>
      <c r="BV145" s="320"/>
      <c r="BW145" s="17"/>
      <c r="BX145" s="17"/>
      <c r="BY145" s="293"/>
      <c r="BZ145" s="434"/>
      <c r="CA145" s="17"/>
      <c r="CB145" s="17"/>
      <c r="CC145" s="437"/>
      <c r="CD145" s="351">
        <f t="shared" si="498"/>
        <v>11898.305084745763</v>
      </c>
      <c r="CE145" s="92">
        <f t="shared" si="498"/>
        <v>0</v>
      </c>
      <c r="CF145" s="92">
        <f t="shared" si="498"/>
        <v>66101.694915254237</v>
      </c>
      <c r="CG145" s="352">
        <f t="shared" si="498"/>
        <v>78000</v>
      </c>
      <c r="CH145" s="695" t="s">
        <v>739</v>
      </c>
      <c r="CI145" s="118" t="s">
        <v>773</v>
      </c>
      <c r="CJ145" s="774"/>
      <c r="CK145" s="775"/>
      <c r="CL145" s="775"/>
      <c r="CM145" s="776"/>
      <c r="CN145" s="774">
        <v>0</v>
      </c>
      <c r="CO145" s="775">
        <f t="shared" si="512"/>
        <v>0</v>
      </c>
      <c r="CP145" s="775">
        <f t="shared" si="513"/>
        <v>11898.305084745763</v>
      </c>
      <c r="CQ145" s="775">
        <f t="shared" si="514"/>
        <v>0</v>
      </c>
      <c r="CR145" s="872">
        <f t="shared" si="515"/>
        <v>66101.694915254237</v>
      </c>
      <c r="CS145" s="776">
        <f t="shared" si="516"/>
        <v>78000</v>
      </c>
      <c r="CT145" s="2">
        <f t="shared" si="517"/>
        <v>0</v>
      </c>
    </row>
    <row r="146" spans="1:612" ht="25.5" customHeight="1" x14ac:dyDescent="0.25">
      <c r="B146" s="580" t="str">
        <f t="shared" si="499"/>
        <v>C2</v>
      </c>
      <c r="C146" s="600" t="s">
        <v>536</v>
      </c>
      <c r="D146" s="636"/>
      <c r="E146" s="123"/>
      <c r="F146" s="123"/>
      <c r="G146" s="123"/>
      <c r="H146" s="123"/>
      <c r="I146" s="123"/>
      <c r="J146" s="123"/>
      <c r="K146" s="637"/>
      <c r="L146" s="613"/>
      <c r="M146" s="145"/>
      <c r="N146" s="77"/>
      <c r="O146" s="124"/>
      <c r="P146" s="125"/>
      <c r="Q146" s="76"/>
      <c r="R146" s="76"/>
      <c r="S146" s="141"/>
      <c r="T146" s="76"/>
      <c r="U146" s="77"/>
      <c r="V146" s="77"/>
      <c r="W146" s="77"/>
      <c r="X146" s="124"/>
      <c r="Y146" s="124"/>
      <c r="Z146" s="127"/>
      <c r="AA146" s="127"/>
      <c r="AB146" s="127"/>
      <c r="AC146" s="127"/>
      <c r="AD146" s="127"/>
      <c r="AE146" s="127"/>
      <c r="AF146" s="127"/>
      <c r="AG146" s="1041"/>
      <c r="AH146" s="439"/>
      <c r="AI146" s="96"/>
      <c r="AJ146" s="96"/>
      <c r="AK146" s="300"/>
      <c r="AL146" s="439"/>
      <c r="AM146" s="96"/>
      <c r="AN146" s="96"/>
      <c r="AO146" s="448"/>
      <c r="AP146" s="505"/>
      <c r="AQ146" s="96"/>
      <c r="AR146" s="96"/>
      <c r="AS146" s="300"/>
      <c r="AT146" s="439"/>
      <c r="AU146" s="96"/>
      <c r="AV146" s="96"/>
      <c r="AW146" s="448"/>
      <c r="AX146" s="502">
        <f>SUM(AX147:AX151)</f>
        <v>4418.2691200000008</v>
      </c>
      <c r="AY146" s="94">
        <f t="shared" ref="AY146:AZ146" si="518">SUM(AY147:AY151)</f>
        <v>0</v>
      </c>
      <c r="AZ146" s="94">
        <f t="shared" si="518"/>
        <v>50810.094880000004</v>
      </c>
      <c r="BA146" s="294">
        <f>AX146+AY146+AZ146</f>
        <v>55228.364000000001</v>
      </c>
      <c r="BB146" s="473">
        <f>SUM(BB147:BB151)</f>
        <v>4418.2691200000008</v>
      </c>
      <c r="BC146" s="94">
        <f t="shared" ref="BC146:BD146" si="519">SUM(BC147:BC151)</f>
        <v>0</v>
      </c>
      <c r="BD146" s="94">
        <f t="shared" si="519"/>
        <v>50810.094880000004</v>
      </c>
      <c r="BE146" s="440">
        <f>BB146+BC146+BD146</f>
        <v>55228.364000000001</v>
      </c>
      <c r="BF146" s="502">
        <f>SUM(BF147:BF151)</f>
        <v>5197.6921600000005</v>
      </c>
      <c r="BG146" s="94">
        <f t="shared" ref="BG146:BH146" si="520">SUM(BG147:BG151)</f>
        <v>0</v>
      </c>
      <c r="BH146" s="94">
        <f t="shared" si="520"/>
        <v>59773.459840000003</v>
      </c>
      <c r="BI146" s="294">
        <f>BF146+BG146+BH146</f>
        <v>64971.152000000002</v>
      </c>
      <c r="BJ146" s="473">
        <f>SUM(BJ147:BJ151)</f>
        <v>18904.100232203389</v>
      </c>
      <c r="BK146" s="94">
        <f t="shared" ref="BK146:BL146" si="521">SUM(BK147:BK151)</f>
        <v>0</v>
      </c>
      <c r="BL146" s="94">
        <f t="shared" si="521"/>
        <v>105022.7790677966</v>
      </c>
      <c r="BM146" s="440">
        <f>BJ146+BK146+BL146</f>
        <v>123926.87929999999</v>
      </c>
      <c r="BN146" s="502">
        <f>SUM(BN147:BN151)</f>
        <v>0</v>
      </c>
      <c r="BO146" s="94">
        <f t="shared" ref="BO146:BP146" si="522">SUM(BO147:BO151)</f>
        <v>0</v>
      </c>
      <c r="BP146" s="94">
        <f t="shared" si="522"/>
        <v>0</v>
      </c>
      <c r="BQ146" s="294">
        <f>BN146+BO146+BP146</f>
        <v>0</v>
      </c>
      <c r="BR146" s="473">
        <f>SUM(BR147:BR151)</f>
        <v>28356.150348305062</v>
      </c>
      <c r="BS146" s="94">
        <f t="shared" ref="BS146:BT146" si="523">SUM(BS147:BS151)</f>
        <v>0</v>
      </c>
      <c r="BT146" s="94">
        <f t="shared" si="523"/>
        <v>157534.1686016949</v>
      </c>
      <c r="BU146" s="440">
        <f>BR146+BS146+BT146</f>
        <v>185890.31894999996</v>
      </c>
      <c r="BV146" s="502">
        <f>SUM(BV147:BV151)</f>
        <v>0</v>
      </c>
      <c r="BW146" s="94">
        <f t="shared" ref="BW146:BX146" si="524">SUM(BW147:BW151)</f>
        <v>0</v>
      </c>
      <c r="BX146" s="94">
        <f t="shared" si="524"/>
        <v>0</v>
      </c>
      <c r="BY146" s="294">
        <f>BV146+BW146+BX146</f>
        <v>0</v>
      </c>
      <c r="BZ146" s="473">
        <f>SUM(BZ147:BZ151)</f>
        <v>28356.150348305062</v>
      </c>
      <c r="CA146" s="94">
        <f t="shared" ref="CA146:CB146" si="525">SUM(CA147:CA151)</f>
        <v>0</v>
      </c>
      <c r="CB146" s="94">
        <f t="shared" si="525"/>
        <v>157534.1686016949</v>
      </c>
      <c r="CC146" s="440">
        <f>BZ146+CA146+CB146</f>
        <v>185890.31894999996</v>
      </c>
      <c r="CD146" s="349">
        <f>AH146+AL146+AP146+AT146+AX146+BB146+BF146+BJ146+BN146+BR146+BV146+BZ146</f>
        <v>89650.631328813513</v>
      </c>
      <c r="CE146" s="128">
        <f>AI146+AM146+AQ146+AU146+AY146+BC146+BG146+BK146+BO146+BS146+BW146+CA146</f>
        <v>0</v>
      </c>
      <c r="CF146" s="128">
        <f>AJ146+AN146+AR146+AV146+AZ146+BD146+BH146+BL146+BP146+BT146+BX146+CB146</f>
        <v>581484.76587118639</v>
      </c>
      <c r="CG146" s="350">
        <f>AK146+AO146+AS146+AW146+BA146+BE146+BI146+BM146+BQ146+BU146+BY146+CC146</f>
        <v>671135.39719999989</v>
      </c>
      <c r="CH146" s="695"/>
      <c r="CI146" s="118"/>
      <c r="CJ146" s="823" t="str">
        <f>IF(H146=0,IF(CD146&gt;0,"Error",H146-CD146),H146-CD146)</f>
        <v>Error</v>
      </c>
      <c r="CK146" s="825">
        <f t="shared" ref="CK146" si="526">IF(I146=0,IF(CE146&gt;0,"Error",I146-CE146),I146-CE146)</f>
        <v>0</v>
      </c>
      <c r="CL146" s="824" t="str">
        <f t="shared" ref="CL146" si="527">IF(J146=0,IF(CF146&gt;0,"Error",J146-CF146),J146-CF146)</f>
        <v>Error</v>
      </c>
      <c r="CM146" s="826" t="str">
        <f t="shared" ref="CM146" si="528">IF(K146=0,IF(CG146&gt;0,"Error",K146-CG146),K146-CG146)</f>
        <v>Error</v>
      </c>
      <c r="CN146" s="823">
        <v>0</v>
      </c>
      <c r="CO146" s="825">
        <f t="shared" si="512"/>
        <v>0</v>
      </c>
      <c r="CP146" s="824">
        <f t="shared" si="513"/>
        <v>89650.631328813513</v>
      </c>
      <c r="CQ146" s="824">
        <f t="shared" si="514"/>
        <v>0</v>
      </c>
      <c r="CR146" s="871">
        <f t="shared" si="515"/>
        <v>581484.76587118639</v>
      </c>
      <c r="CS146" s="894">
        <f t="shared" si="516"/>
        <v>671135.39719999989</v>
      </c>
      <c r="CT146" s="2">
        <f t="shared" si="517"/>
        <v>0</v>
      </c>
    </row>
    <row r="147" spans="1:612" ht="16.5" customHeight="1" x14ac:dyDescent="0.25">
      <c r="B147" s="580" t="str">
        <f t="shared" si="499"/>
        <v>C2</v>
      </c>
      <c r="C147" s="601" t="s">
        <v>542</v>
      </c>
      <c r="D147" s="638"/>
      <c r="E147" s="129"/>
      <c r="F147" s="129"/>
      <c r="G147" s="129"/>
      <c r="H147" s="129"/>
      <c r="I147" s="129"/>
      <c r="J147" s="129"/>
      <c r="K147" s="639"/>
      <c r="L147" s="614"/>
      <c r="M147" s="143">
        <v>619634.39649999992</v>
      </c>
      <c r="N147" s="131" t="s">
        <v>168</v>
      </c>
      <c r="O147" s="132">
        <f>+Y147</f>
        <v>44646</v>
      </c>
      <c r="P147" s="133">
        <f>+AF147</f>
        <v>44978</v>
      </c>
      <c r="Q147" s="134" t="s">
        <v>72</v>
      </c>
      <c r="R147" s="134">
        <v>1</v>
      </c>
      <c r="S147" s="139"/>
      <c r="T147" s="134" t="s">
        <v>28</v>
      </c>
      <c r="U147" s="42" t="s">
        <v>169</v>
      </c>
      <c r="V147" s="42" t="s">
        <v>75</v>
      </c>
      <c r="W147" s="42">
        <v>230</v>
      </c>
      <c r="X147" s="43">
        <v>44641</v>
      </c>
      <c r="Y147" s="43">
        <f>+X147+5</f>
        <v>44646</v>
      </c>
      <c r="Z147" s="43">
        <f>+Y147+14</f>
        <v>44660</v>
      </c>
      <c r="AA147" s="43">
        <f>+Z147+7+5+2</f>
        <v>44674</v>
      </c>
      <c r="AB147" s="43">
        <f>+AA147+30+7</f>
        <v>44711</v>
      </c>
      <c r="AC147" s="43">
        <f>+AB147+3+3+14</f>
        <v>44731</v>
      </c>
      <c r="AD147" s="43">
        <f>+AC147+3</f>
        <v>44734</v>
      </c>
      <c r="AE147" s="43">
        <f>+AD147+7+7</f>
        <v>44748</v>
      </c>
      <c r="AF147" s="43">
        <f>+AE147+W147</f>
        <v>44978</v>
      </c>
      <c r="AG147" s="409"/>
      <c r="AH147" s="438"/>
      <c r="AI147" s="136"/>
      <c r="AJ147" s="136"/>
      <c r="AK147" s="556"/>
      <c r="AL147" s="438"/>
      <c r="AM147" s="136"/>
      <c r="AN147" s="136"/>
      <c r="AO147" s="570"/>
      <c r="AP147" s="567"/>
      <c r="AQ147" s="136"/>
      <c r="AR147" s="136"/>
      <c r="AS147" s="556"/>
      <c r="AT147" s="438"/>
      <c r="AU147" s="136"/>
      <c r="AV147" s="136"/>
      <c r="AW147" s="570"/>
      <c r="AX147" s="567"/>
      <c r="AY147" s="136"/>
      <c r="AZ147" s="136"/>
      <c r="BA147" s="556"/>
      <c r="BB147" s="434"/>
      <c r="BC147" s="17"/>
      <c r="BD147" s="17"/>
      <c r="BE147" s="437"/>
      <c r="BF147" s="320"/>
      <c r="BG147" s="17"/>
      <c r="BH147" s="17"/>
      <c r="BI147" s="293"/>
      <c r="BJ147" s="443">
        <v>18904.100232203389</v>
      </c>
      <c r="BK147" s="95"/>
      <c r="BL147" s="95">
        <v>105022.7790677966</v>
      </c>
      <c r="BM147" s="352">
        <v>123926.87929999999</v>
      </c>
      <c r="BN147" s="501"/>
      <c r="BO147" s="92"/>
      <c r="BP147" s="92"/>
      <c r="BQ147" s="293"/>
      <c r="BR147" s="443">
        <v>28356.150348305062</v>
      </c>
      <c r="BS147" s="95"/>
      <c r="BT147" s="95">
        <v>157534.1686016949</v>
      </c>
      <c r="BU147" s="352">
        <v>185890.31894999996</v>
      </c>
      <c r="BV147" s="501"/>
      <c r="BW147" s="92"/>
      <c r="BX147" s="92"/>
      <c r="BY147" s="295"/>
      <c r="BZ147" s="443">
        <v>28356.150348305062</v>
      </c>
      <c r="CA147" s="95"/>
      <c r="CB147" s="95">
        <v>157534.1686016949</v>
      </c>
      <c r="CC147" s="352">
        <v>185890.31894999996</v>
      </c>
      <c r="CD147" s="351">
        <f t="shared" ref="CD147:CG151" si="529">AH147+AL147+AP147+AT147+AX147+BB147+BF147+BJ147+BN147+BR147+BV147+BZ147</f>
        <v>75616.400928813513</v>
      </c>
      <c r="CE147" s="92">
        <f t="shared" si="529"/>
        <v>0</v>
      </c>
      <c r="CF147" s="92">
        <f t="shared" si="529"/>
        <v>420091.11627118639</v>
      </c>
      <c r="CG147" s="352">
        <f t="shared" si="529"/>
        <v>495707.51719999989</v>
      </c>
      <c r="CH147" s="695" t="s">
        <v>739</v>
      </c>
      <c r="CI147" s="118" t="s">
        <v>773</v>
      </c>
      <c r="CJ147" s="774"/>
      <c r="CK147" s="775"/>
      <c r="CL147" s="775"/>
      <c r="CM147" s="776"/>
      <c r="CN147" s="774">
        <v>0</v>
      </c>
      <c r="CO147" s="775">
        <f t="shared" si="512"/>
        <v>0</v>
      </c>
      <c r="CP147" s="775">
        <f t="shared" si="513"/>
        <v>75616.400928813513</v>
      </c>
      <c r="CQ147" s="775">
        <f t="shared" si="514"/>
        <v>0</v>
      </c>
      <c r="CR147" s="872">
        <f t="shared" si="515"/>
        <v>420091.11627118639</v>
      </c>
      <c r="CS147" s="776">
        <f t="shared" si="516"/>
        <v>495707.51719999989</v>
      </c>
      <c r="CT147" s="2">
        <f t="shared" si="517"/>
        <v>0</v>
      </c>
    </row>
    <row r="148" spans="1:612" ht="16.5" customHeight="1" x14ac:dyDescent="0.25">
      <c r="B148" s="580" t="str">
        <f t="shared" si="499"/>
        <v>C2</v>
      </c>
      <c r="C148" s="601" t="s">
        <v>543</v>
      </c>
      <c r="D148" s="638"/>
      <c r="E148" s="129"/>
      <c r="F148" s="129"/>
      <c r="G148" s="129"/>
      <c r="H148" s="129"/>
      <c r="I148" s="129"/>
      <c r="J148" s="129"/>
      <c r="K148" s="639"/>
      <c r="L148" s="614"/>
      <c r="M148" s="143">
        <v>97427.88</v>
      </c>
      <c r="N148" s="131" t="s">
        <v>168</v>
      </c>
      <c r="O148" s="132">
        <f>+Y148</f>
        <v>44646</v>
      </c>
      <c r="P148" s="133">
        <f>+AF148</f>
        <v>44744</v>
      </c>
      <c r="Q148" s="134" t="s">
        <v>72</v>
      </c>
      <c r="R148" s="134">
        <v>1</v>
      </c>
      <c r="S148" s="139"/>
      <c r="T148" s="134" t="s">
        <v>28</v>
      </c>
      <c r="U148" s="42" t="s">
        <v>169</v>
      </c>
      <c r="V148" s="131" t="s">
        <v>60</v>
      </c>
      <c r="W148" s="42">
        <v>60</v>
      </c>
      <c r="X148" s="43">
        <v>44641</v>
      </c>
      <c r="Y148" s="43">
        <f>+X148+5</f>
        <v>44646</v>
      </c>
      <c r="Z148" s="43">
        <f>+Y148+14</f>
        <v>44660</v>
      </c>
      <c r="AA148" s="43">
        <f>+Z148+7</f>
        <v>44667</v>
      </c>
      <c r="AB148" s="43">
        <f>+AA148+7</f>
        <v>44674</v>
      </c>
      <c r="AC148" s="43"/>
      <c r="AD148" s="43"/>
      <c r="AE148" s="43">
        <f>+AB148+10</f>
        <v>44684</v>
      </c>
      <c r="AF148" s="43">
        <f>+AE148+W148</f>
        <v>44744</v>
      </c>
      <c r="AG148" s="409"/>
      <c r="AH148" s="443"/>
      <c r="AI148" s="95"/>
      <c r="AJ148" s="95"/>
      <c r="AK148" s="557"/>
      <c r="AL148" s="443"/>
      <c r="AM148" s="95"/>
      <c r="AN148" s="95"/>
      <c r="AO148" s="548"/>
      <c r="AP148" s="506"/>
      <c r="AQ148" s="95"/>
      <c r="AR148" s="95"/>
      <c r="AS148" s="557"/>
      <c r="AT148" s="443"/>
      <c r="AU148" s="95"/>
      <c r="AV148" s="95"/>
      <c r="AW148" s="548"/>
      <c r="AX148" s="506">
        <v>2338.2691200000004</v>
      </c>
      <c r="AY148" s="95"/>
      <c r="AZ148" s="95">
        <v>26890.094880000001</v>
      </c>
      <c r="BA148" s="557">
        <v>29228.364000000001</v>
      </c>
      <c r="BB148" s="443">
        <v>2338.2691200000004</v>
      </c>
      <c r="BC148" s="95"/>
      <c r="BD148" s="95">
        <v>26890.094880000001</v>
      </c>
      <c r="BE148" s="352">
        <v>29228.364000000001</v>
      </c>
      <c r="BF148" s="506">
        <v>3117.6921600000001</v>
      </c>
      <c r="BG148" s="95"/>
      <c r="BH148" s="95">
        <v>35853.459840000003</v>
      </c>
      <c r="BI148" s="295">
        <v>38971.152000000002</v>
      </c>
      <c r="BJ148" s="443">
        <v>0</v>
      </c>
      <c r="BK148" s="95"/>
      <c r="BL148" s="95">
        <v>0</v>
      </c>
      <c r="BM148" s="437"/>
      <c r="BN148" s="320"/>
      <c r="BO148" s="17"/>
      <c r="BP148" s="17"/>
      <c r="BQ148" s="293"/>
      <c r="BR148" s="434"/>
      <c r="BS148" s="17"/>
      <c r="BT148" s="17"/>
      <c r="BU148" s="437"/>
      <c r="BV148" s="320"/>
      <c r="BW148" s="17"/>
      <c r="BX148" s="17"/>
      <c r="BY148" s="293"/>
      <c r="BZ148" s="434"/>
      <c r="CA148" s="17"/>
      <c r="CB148" s="17"/>
      <c r="CC148" s="437"/>
      <c r="CD148" s="351">
        <f t="shared" si="529"/>
        <v>7794.2304000000004</v>
      </c>
      <c r="CE148" s="92">
        <f t="shared" si="529"/>
        <v>0</v>
      </c>
      <c r="CF148" s="92">
        <f t="shared" si="529"/>
        <v>89633.649600000004</v>
      </c>
      <c r="CG148" s="352">
        <f t="shared" si="529"/>
        <v>97427.88</v>
      </c>
      <c r="CH148" s="695" t="s">
        <v>739</v>
      </c>
      <c r="CI148" s="118" t="s">
        <v>773</v>
      </c>
      <c r="CJ148" s="774"/>
      <c r="CK148" s="775"/>
      <c r="CL148" s="775"/>
      <c r="CM148" s="776"/>
      <c r="CN148" s="774">
        <v>0</v>
      </c>
      <c r="CO148" s="775">
        <f t="shared" si="512"/>
        <v>0</v>
      </c>
      <c r="CP148" s="775">
        <f t="shared" si="513"/>
        <v>7794.2304000000004</v>
      </c>
      <c r="CQ148" s="775">
        <f t="shared" si="514"/>
        <v>0</v>
      </c>
      <c r="CR148" s="872">
        <f t="shared" si="515"/>
        <v>89633.649600000004</v>
      </c>
      <c r="CS148" s="776">
        <f t="shared" si="516"/>
        <v>97427.88</v>
      </c>
      <c r="CT148" s="2">
        <f t="shared" si="517"/>
        <v>0</v>
      </c>
    </row>
    <row r="149" spans="1:612" ht="16.5" customHeight="1" x14ac:dyDescent="0.25">
      <c r="B149" s="580" t="str">
        <f t="shared" si="499"/>
        <v>C2</v>
      </c>
      <c r="C149" s="601" t="s">
        <v>544</v>
      </c>
      <c r="D149" s="638"/>
      <c r="E149" s="129"/>
      <c r="F149" s="129"/>
      <c r="G149" s="129"/>
      <c r="H149" s="129"/>
      <c r="I149" s="129"/>
      <c r="J149" s="129"/>
      <c r="K149" s="639"/>
      <c r="L149" s="614"/>
      <c r="M149" s="138">
        <v>0</v>
      </c>
      <c r="N149" s="131" t="s">
        <v>168</v>
      </c>
      <c r="O149" s="132">
        <f>+Y149</f>
        <v>0</v>
      </c>
      <c r="P149" s="133">
        <f>+AF149</f>
        <v>0</v>
      </c>
      <c r="Q149" s="134" t="s">
        <v>72</v>
      </c>
      <c r="R149" s="134">
        <v>1</v>
      </c>
      <c r="S149" s="139"/>
      <c r="T149" s="134"/>
      <c r="U149" s="42"/>
      <c r="V149" s="131"/>
      <c r="W149" s="42"/>
      <c r="X149" s="43"/>
      <c r="Y149" s="43"/>
      <c r="Z149" s="43"/>
      <c r="AA149" s="43"/>
      <c r="AB149" s="43"/>
      <c r="AC149" s="43"/>
      <c r="AD149" s="43"/>
      <c r="AE149" s="43"/>
      <c r="AF149" s="43"/>
      <c r="AG149" s="409"/>
      <c r="AH149" s="438"/>
      <c r="AI149" s="136"/>
      <c r="AJ149" s="136"/>
      <c r="AK149" s="556"/>
      <c r="AL149" s="438"/>
      <c r="AM149" s="136"/>
      <c r="AN149" s="136"/>
      <c r="AO149" s="570"/>
      <c r="AP149" s="567"/>
      <c r="AQ149" s="136"/>
      <c r="AR149" s="136"/>
      <c r="AS149" s="556"/>
      <c r="AT149" s="438"/>
      <c r="AU149" s="136"/>
      <c r="AV149" s="136"/>
      <c r="AW149" s="570"/>
      <c r="AX149" s="567"/>
      <c r="AY149" s="136"/>
      <c r="AZ149" s="136"/>
      <c r="BA149" s="556"/>
      <c r="BB149" s="434"/>
      <c r="BC149" s="17"/>
      <c r="BD149" s="17"/>
      <c r="BE149" s="437"/>
      <c r="BF149" s="320"/>
      <c r="BG149" s="17"/>
      <c r="BH149" s="17"/>
      <c r="BI149" s="293"/>
      <c r="BJ149" s="434"/>
      <c r="BK149" s="17"/>
      <c r="BL149" s="17"/>
      <c r="BM149" s="437"/>
      <c r="BN149" s="320"/>
      <c r="BO149" s="17"/>
      <c r="BP149" s="17"/>
      <c r="BQ149" s="293"/>
      <c r="BR149" s="434"/>
      <c r="BS149" s="17"/>
      <c r="BT149" s="17"/>
      <c r="BU149" s="437"/>
      <c r="BV149" s="320"/>
      <c r="BW149" s="17"/>
      <c r="BX149" s="17"/>
      <c r="BY149" s="293"/>
      <c r="BZ149" s="434"/>
      <c r="CA149" s="17"/>
      <c r="CB149" s="17"/>
      <c r="CC149" s="437"/>
      <c r="CD149" s="351">
        <f t="shared" si="529"/>
        <v>0</v>
      </c>
      <c r="CE149" s="92">
        <f t="shared" si="529"/>
        <v>0</v>
      </c>
      <c r="CF149" s="92">
        <f t="shared" si="529"/>
        <v>0</v>
      </c>
      <c r="CG149" s="352">
        <f t="shared" si="529"/>
        <v>0</v>
      </c>
      <c r="CH149" s="695" t="s">
        <v>739</v>
      </c>
      <c r="CI149" s="118" t="s">
        <v>773</v>
      </c>
      <c r="CJ149" s="774"/>
      <c r="CK149" s="775"/>
      <c r="CL149" s="775"/>
      <c r="CM149" s="776"/>
      <c r="CN149" s="774">
        <v>0</v>
      </c>
      <c r="CO149" s="775">
        <f t="shared" si="512"/>
        <v>0</v>
      </c>
      <c r="CP149" s="775">
        <f t="shared" si="513"/>
        <v>0</v>
      </c>
      <c r="CQ149" s="775">
        <f t="shared" si="514"/>
        <v>0</v>
      </c>
      <c r="CR149" s="872">
        <f t="shared" si="515"/>
        <v>0</v>
      </c>
      <c r="CS149" s="776">
        <f t="shared" si="516"/>
        <v>0</v>
      </c>
      <c r="CT149" s="2">
        <f t="shared" si="517"/>
        <v>0</v>
      </c>
    </row>
    <row r="150" spans="1:612" ht="16.5" customHeight="1" x14ac:dyDescent="0.25">
      <c r="B150" s="580" t="str">
        <f t="shared" si="499"/>
        <v>C2</v>
      </c>
      <c r="C150" s="601" t="s">
        <v>545</v>
      </c>
      <c r="D150" s="638"/>
      <c r="E150" s="129"/>
      <c r="F150" s="129"/>
      <c r="G150" s="129"/>
      <c r="H150" s="129"/>
      <c r="I150" s="129"/>
      <c r="J150" s="129"/>
      <c r="K150" s="639"/>
      <c r="L150" s="614"/>
      <c r="M150" s="143">
        <v>39000</v>
      </c>
      <c r="N150" s="131" t="s">
        <v>168</v>
      </c>
      <c r="O150" s="132">
        <f>+Y150</f>
        <v>44650</v>
      </c>
      <c r="P150" s="133">
        <f>+AF150</f>
        <v>44778</v>
      </c>
      <c r="Q150" s="134" t="s">
        <v>72</v>
      </c>
      <c r="R150" s="134">
        <v>1</v>
      </c>
      <c r="S150" s="139"/>
      <c r="T150" s="134" t="s">
        <v>28</v>
      </c>
      <c r="U150" s="42" t="s">
        <v>169</v>
      </c>
      <c r="V150" s="131" t="s">
        <v>60</v>
      </c>
      <c r="W150" s="42">
        <v>90</v>
      </c>
      <c r="X150" s="43">
        <v>44645</v>
      </c>
      <c r="Y150" s="43">
        <f>+X150+5</f>
        <v>44650</v>
      </c>
      <c r="Z150" s="43">
        <f>+Y150+14</f>
        <v>44664</v>
      </c>
      <c r="AA150" s="43">
        <f>+Z150+7</f>
        <v>44671</v>
      </c>
      <c r="AB150" s="43">
        <f>+AA150+7</f>
        <v>44678</v>
      </c>
      <c r="AC150" s="43"/>
      <c r="AD150" s="43"/>
      <c r="AE150" s="43">
        <f>+AB150+10</f>
        <v>44688</v>
      </c>
      <c r="AF150" s="43">
        <f>+AE150+W150</f>
        <v>44778</v>
      </c>
      <c r="AG150" s="409"/>
      <c r="AH150" s="443"/>
      <c r="AI150" s="95"/>
      <c r="AJ150" s="95"/>
      <c r="AK150" s="557"/>
      <c r="AL150" s="443"/>
      <c r="AM150" s="95"/>
      <c r="AN150" s="95"/>
      <c r="AO150" s="548"/>
      <c r="AP150" s="506"/>
      <c r="AQ150" s="95"/>
      <c r="AR150" s="95"/>
      <c r="AS150" s="557"/>
      <c r="AT150" s="443"/>
      <c r="AU150" s="95"/>
      <c r="AV150" s="95"/>
      <c r="AW150" s="548"/>
      <c r="AX150" s="506">
        <v>1040</v>
      </c>
      <c r="AY150" s="95"/>
      <c r="AZ150" s="95">
        <v>11960</v>
      </c>
      <c r="BA150" s="557">
        <v>13000</v>
      </c>
      <c r="BB150" s="443">
        <v>1040</v>
      </c>
      <c r="BC150" s="95"/>
      <c r="BD150" s="95">
        <v>11960</v>
      </c>
      <c r="BE150" s="352">
        <v>13000</v>
      </c>
      <c r="BF150" s="506">
        <v>1040</v>
      </c>
      <c r="BG150" s="95"/>
      <c r="BH150" s="95">
        <v>11960</v>
      </c>
      <c r="BI150" s="295">
        <v>13000</v>
      </c>
      <c r="BJ150" s="351"/>
      <c r="BK150" s="92"/>
      <c r="BL150" s="92"/>
      <c r="BM150" s="437"/>
      <c r="BN150" s="320"/>
      <c r="BO150" s="17"/>
      <c r="BP150" s="17"/>
      <c r="BQ150" s="293"/>
      <c r="BR150" s="434"/>
      <c r="BS150" s="17"/>
      <c r="BT150" s="17"/>
      <c r="BU150" s="437"/>
      <c r="BV150" s="320"/>
      <c r="BW150" s="17"/>
      <c r="BX150" s="17"/>
      <c r="BY150" s="293"/>
      <c r="BZ150" s="434"/>
      <c r="CA150" s="17"/>
      <c r="CB150" s="17"/>
      <c r="CC150" s="437"/>
      <c r="CD150" s="351">
        <f t="shared" si="529"/>
        <v>3120</v>
      </c>
      <c r="CE150" s="92">
        <f t="shared" si="529"/>
        <v>0</v>
      </c>
      <c r="CF150" s="92">
        <f t="shared" si="529"/>
        <v>35880</v>
      </c>
      <c r="CG150" s="352">
        <f t="shared" si="529"/>
        <v>39000</v>
      </c>
      <c r="CH150" s="695" t="s">
        <v>739</v>
      </c>
      <c r="CI150" s="118" t="s">
        <v>773</v>
      </c>
      <c r="CJ150" s="774"/>
      <c r="CK150" s="775"/>
      <c r="CL150" s="775"/>
      <c r="CM150" s="776"/>
      <c r="CN150" s="774">
        <v>0</v>
      </c>
      <c r="CO150" s="775">
        <f t="shared" si="512"/>
        <v>0</v>
      </c>
      <c r="CP150" s="775">
        <f t="shared" si="513"/>
        <v>3120</v>
      </c>
      <c r="CQ150" s="775">
        <f t="shared" si="514"/>
        <v>0</v>
      </c>
      <c r="CR150" s="872">
        <f t="shared" si="515"/>
        <v>35880</v>
      </c>
      <c r="CS150" s="776">
        <f t="shared" si="516"/>
        <v>39000</v>
      </c>
      <c r="CT150" s="2">
        <f t="shared" si="517"/>
        <v>0</v>
      </c>
    </row>
    <row r="151" spans="1:612" ht="16.5" customHeight="1" x14ac:dyDescent="0.25">
      <c r="B151" s="580" t="str">
        <f t="shared" si="499"/>
        <v>C2</v>
      </c>
      <c r="C151" s="601" t="s">
        <v>546</v>
      </c>
      <c r="D151" s="638"/>
      <c r="E151" s="129"/>
      <c r="F151" s="129"/>
      <c r="G151" s="129"/>
      <c r="H151" s="129"/>
      <c r="I151" s="129"/>
      <c r="J151" s="129"/>
      <c r="K151" s="639"/>
      <c r="L151" s="614"/>
      <c r="M151" s="143">
        <v>39000</v>
      </c>
      <c r="N151" s="131" t="s">
        <v>168</v>
      </c>
      <c r="O151" s="132">
        <f>+Y151</f>
        <v>44650</v>
      </c>
      <c r="P151" s="133">
        <f>+AF151</f>
        <v>44778</v>
      </c>
      <c r="Q151" s="134" t="s">
        <v>72</v>
      </c>
      <c r="R151" s="134">
        <v>1</v>
      </c>
      <c r="S151" s="139"/>
      <c r="T151" s="134" t="s">
        <v>28</v>
      </c>
      <c r="U151" s="42" t="s">
        <v>169</v>
      </c>
      <c r="V151" s="131" t="s">
        <v>60</v>
      </c>
      <c r="W151" s="42">
        <v>90</v>
      </c>
      <c r="X151" s="43">
        <v>44645</v>
      </c>
      <c r="Y151" s="43">
        <f>+X151+5</f>
        <v>44650</v>
      </c>
      <c r="Z151" s="43">
        <f>+Y151+14</f>
        <v>44664</v>
      </c>
      <c r="AA151" s="43">
        <f>+Z151+7</f>
        <v>44671</v>
      </c>
      <c r="AB151" s="43">
        <f>+AA151+7</f>
        <v>44678</v>
      </c>
      <c r="AC151" s="43"/>
      <c r="AD151" s="43"/>
      <c r="AE151" s="43">
        <f>+AB151+10</f>
        <v>44688</v>
      </c>
      <c r="AF151" s="43">
        <f>+AE151+W151</f>
        <v>44778</v>
      </c>
      <c r="AG151" s="409"/>
      <c r="AH151" s="443"/>
      <c r="AI151" s="95"/>
      <c r="AJ151" s="95"/>
      <c r="AK151" s="557"/>
      <c r="AL151" s="443"/>
      <c r="AM151" s="95"/>
      <c r="AN151" s="95"/>
      <c r="AO151" s="548"/>
      <c r="AP151" s="506"/>
      <c r="AQ151" s="95"/>
      <c r="AR151" s="95"/>
      <c r="AS151" s="557"/>
      <c r="AT151" s="443"/>
      <c r="AU151" s="95"/>
      <c r="AV151" s="95"/>
      <c r="AW151" s="548"/>
      <c r="AX151" s="506">
        <v>1040</v>
      </c>
      <c r="AY151" s="95"/>
      <c r="AZ151" s="95">
        <v>11960</v>
      </c>
      <c r="BA151" s="557">
        <v>13000</v>
      </c>
      <c r="BB151" s="443">
        <v>1040</v>
      </c>
      <c r="BC151" s="95"/>
      <c r="BD151" s="95">
        <v>11960</v>
      </c>
      <c r="BE151" s="352">
        <v>13000</v>
      </c>
      <c r="BF151" s="506">
        <v>1040</v>
      </c>
      <c r="BG151" s="95"/>
      <c r="BH151" s="95">
        <v>11960</v>
      </c>
      <c r="BI151" s="295">
        <v>13000</v>
      </c>
      <c r="BJ151" s="351"/>
      <c r="BK151" s="92"/>
      <c r="BL151" s="92"/>
      <c r="BM151" s="437"/>
      <c r="BN151" s="320"/>
      <c r="BO151" s="17"/>
      <c r="BP151" s="17"/>
      <c r="BQ151" s="293"/>
      <c r="BR151" s="434"/>
      <c r="BS151" s="17"/>
      <c r="BT151" s="17"/>
      <c r="BU151" s="437"/>
      <c r="BV151" s="320"/>
      <c r="BW151" s="17"/>
      <c r="BX151" s="17"/>
      <c r="BY151" s="293"/>
      <c r="BZ151" s="434"/>
      <c r="CA151" s="17"/>
      <c r="CB151" s="17"/>
      <c r="CC151" s="437"/>
      <c r="CD151" s="351">
        <f t="shared" si="529"/>
        <v>3120</v>
      </c>
      <c r="CE151" s="92">
        <f t="shared" si="529"/>
        <v>0</v>
      </c>
      <c r="CF151" s="92">
        <f t="shared" si="529"/>
        <v>35880</v>
      </c>
      <c r="CG151" s="352">
        <f t="shared" si="529"/>
        <v>39000</v>
      </c>
      <c r="CH151" s="695" t="s">
        <v>739</v>
      </c>
      <c r="CI151" s="118" t="s">
        <v>773</v>
      </c>
      <c r="CJ151" s="774"/>
      <c r="CK151" s="775"/>
      <c r="CL151" s="775"/>
      <c r="CM151" s="776"/>
      <c r="CN151" s="774">
        <v>0</v>
      </c>
      <c r="CO151" s="775">
        <f t="shared" si="512"/>
        <v>0</v>
      </c>
      <c r="CP151" s="775">
        <f t="shared" si="513"/>
        <v>3120</v>
      </c>
      <c r="CQ151" s="775">
        <f t="shared" si="514"/>
        <v>0</v>
      </c>
      <c r="CR151" s="872">
        <f t="shared" si="515"/>
        <v>35880</v>
      </c>
      <c r="CS151" s="776">
        <f t="shared" si="516"/>
        <v>39000</v>
      </c>
      <c r="CT151" s="2">
        <f t="shared" si="517"/>
        <v>0</v>
      </c>
    </row>
    <row r="152" spans="1:612" ht="16.5" customHeight="1" x14ac:dyDescent="0.25">
      <c r="B152" s="580" t="str">
        <f t="shared" si="499"/>
        <v>C2</v>
      </c>
      <c r="C152" s="600" t="s">
        <v>547</v>
      </c>
      <c r="D152" s="636"/>
      <c r="E152" s="123"/>
      <c r="F152" s="123"/>
      <c r="G152" s="123"/>
      <c r="H152" s="123"/>
      <c r="I152" s="123"/>
      <c r="J152" s="123"/>
      <c r="K152" s="637"/>
      <c r="L152" s="613"/>
      <c r="M152" s="55"/>
      <c r="N152" s="77" t="s">
        <v>168</v>
      </c>
      <c r="O152" s="124"/>
      <c r="P152" s="125"/>
      <c r="Q152" s="76"/>
      <c r="R152" s="76"/>
      <c r="S152" s="141"/>
      <c r="T152" s="76"/>
      <c r="U152" s="77"/>
      <c r="V152" s="77"/>
      <c r="W152" s="77"/>
      <c r="X152" s="77"/>
      <c r="Y152" s="127"/>
      <c r="Z152" s="127"/>
      <c r="AA152" s="127"/>
      <c r="AB152" s="127"/>
      <c r="AC152" s="127"/>
      <c r="AD152" s="127"/>
      <c r="AE152" s="127"/>
      <c r="AF152" s="127"/>
      <c r="AG152" s="410"/>
      <c r="AH152" s="439"/>
      <c r="AI152" s="96"/>
      <c r="AJ152" s="96"/>
      <c r="AK152" s="300"/>
      <c r="AL152" s="439"/>
      <c r="AM152" s="96"/>
      <c r="AN152" s="96"/>
      <c r="AO152" s="448"/>
      <c r="AP152" s="505"/>
      <c r="AQ152" s="96"/>
      <c r="AR152" s="96"/>
      <c r="AS152" s="300"/>
      <c r="AT152" s="439"/>
      <c r="AU152" s="96"/>
      <c r="AV152" s="96"/>
      <c r="AW152" s="448"/>
      <c r="AX152" s="505">
        <f>AX153</f>
        <v>0</v>
      </c>
      <c r="AY152" s="96">
        <f t="shared" ref="AY152:AZ152" si="530">AY153</f>
        <v>0</v>
      </c>
      <c r="AZ152" s="96">
        <f t="shared" si="530"/>
        <v>0</v>
      </c>
      <c r="BA152" s="294">
        <f>AX152+AY152+AZ152</f>
        <v>0</v>
      </c>
      <c r="BB152" s="439">
        <f>BB153</f>
        <v>0</v>
      </c>
      <c r="BC152" s="96">
        <f t="shared" ref="BC152:BD152" si="531">BC153</f>
        <v>0</v>
      </c>
      <c r="BD152" s="96">
        <f t="shared" si="531"/>
        <v>0</v>
      </c>
      <c r="BE152" s="440">
        <f>BB152+BC152+BD152</f>
        <v>0</v>
      </c>
      <c r="BF152" s="505">
        <f>BF153</f>
        <v>0</v>
      </c>
      <c r="BG152" s="96">
        <f t="shared" ref="BG152:BH152" si="532">BG153</f>
        <v>0</v>
      </c>
      <c r="BH152" s="96">
        <f t="shared" si="532"/>
        <v>0</v>
      </c>
      <c r="BI152" s="294">
        <f>BF152+BG152+BH152</f>
        <v>0</v>
      </c>
      <c r="BJ152" s="439">
        <f>BJ153</f>
        <v>0</v>
      </c>
      <c r="BK152" s="96">
        <f t="shared" ref="BK152:BL152" si="533">BK153</f>
        <v>0</v>
      </c>
      <c r="BL152" s="96">
        <f t="shared" si="533"/>
        <v>0</v>
      </c>
      <c r="BM152" s="440">
        <f>BJ152+BK152+BL152</f>
        <v>0</v>
      </c>
      <c r="BN152" s="505">
        <f>BN153</f>
        <v>0</v>
      </c>
      <c r="BO152" s="96">
        <f t="shared" ref="BO152:BP152" si="534">BO153</f>
        <v>0</v>
      </c>
      <c r="BP152" s="96">
        <f t="shared" si="534"/>
        <v>0</v>
      </c>
      <c r="BQ152" s="294">
        <f>BN152+BO152+BP152</f>
        <v>0</v>
      </c>
      <c r="BR152" s="439">
        <f>BR153</f>
        <v>104550.15554237284</v>
      </c>
      <c r="BS152" s="96">
        <f t="shared" ref="BS152:BT152" si="535">BS153</f>
        <v>0</v>
      </c>
      <c r="BT152" s="96">
        <f t="shared" si="535"/>
        <v>580834.19745762704</v>
      </c>
      <c r="BU152" s="440">
        <f>BR152+BS152+BT152</f>
        <v>685384.35299999989</v>
      </c>
      <c r="BV152" s="505">
        <f>BV153</f>
        <v>104550.15554237284</v>
      </c>
      <c r="BW152" s="96">
        <f t="shared" ref="BW152:BX152" si="536">BW153</f>
        <v>0</v>
      </c>
      <c r="BX152" s="96">
        <f t="shared" si="536"/>
        <v>580834.19745762704</v>
      </c>
      <c r="BY152" s="294">
        <f>BV152+BW152+BX152</f>
        <v>685384.35299999989</v>
      </c>
      <c r="BZ152" s="439">
        <f>BZ153</f>
        <v>139400.2073898305</v>
      </c>
      <c r="CA152" s="96">
        <f t="shared" ref="CA152:CB152" si="537">CA153</f>
        <v>0</v>
      </c>
      <c r="CB152" s="96">
        <f t="shared" si="537"/>
        <v>774445.59661016951</v>
      </c>
      <c r="CC152" s="440">
        <f>BZ152+CA152+CB152</f>
        <v>913845.804</v>
      </c>
      <c r="CD152" s="349">
        <f>AH152+AL152+AP152+AT152+AX152+BB152+BF152+BJ152+BN152+BR152+BV152+BZ152</f>
        <v>348500.51847457618</v>
      </c>
      <c r="CE152" s="128">
        <f>AI152+AM152+AQ152+AU152+AY152+BC152+BG152+BK152+BO152+BS152+BW152+CA152</f>
        <v>0</v>
      </c>
      <c r="CF152" s="128">
        <f>AJ152+AN152+AR152+AV152+AZ152+BD152+BH152+BL152+BP152+BT152+BX152+CB152</f>
        <v>1936113.9915254237</v>
      </c>
      <c r="CG152" s="350">
        <f>AK152+AO152+AS152+AW152+BA152+BE152+BI152+BM152+BQ152+BU152+BY152+CC152</f>
        <v>2284614.5099999998</v>
      </c>
      <c r="CH152" s="695"/>
      <c r="CI152" s="118"/>
      <c r="CJ152" s="823" t="str">
        <f>IF(H152=0,IF(CD152&gt;0,"Error",H152-CD152),H152-CD152)</f>
        <v>Error</v>
      </c>
      <c r="CK152" s="825">
        <f t="shared" ref="CK152" si="538">IF(I152=0,IF(CE152&gt;0,"Error",I152-CE152),I152-CE152)</f>
        <v>0</v>
      </c>
      <c r="CL152" s="824" t="str">
        <f t="shared" ref="CL152" si="539">IF(J152=0,IF(CF152&gt;0,"Error",J152-CF152),J152-CF152)</f>
        <v>Error</v>
      </c>
      <c r="CM152" s="826" t="str">
        <f t="shared" ref="CM152" si="540">IF(K152=0,IF(CG152&gt;0,"Error",K152-CG152),K152-CG152)</f>
        <v>Error</v>
      </c>
      <c r="CN152" s="823">
        <v>0</v>
      </c>
      <c r="CO152" s="825">
        <f t="shared" si="512"/>
        <v>0</v>
      </c>
      <c r="CP152" s="824">
        <f t="shared" si="513"/>
        <v>348500.51847457618</v>
      </c>
      <c r="CQ152" s="824">
        <f t="shared" si="514"/>
        <v>0</v>
      </c>
      <c r="CR152" s="871">
        <f t="shared" si="515"/>
        <v>1936113.9915254237</v>
      </c>
      <c r="CS152" s="894">
        <f t="shared" si="516"/>
        <v>2284614.5099999998</v>
      </c>
      <c r="CT152" s="2">
        <f t="shared" si="517"/>
        <v>0</v>
      </c>
    </row>
    <row r="153" spans="1:612" ht="16.5" customHeight="1" x14ac:dyDescent="0.25">
      <c r="B153" s="580" t="s">
        <v>164</v>
      </c>
      <c r="C153" s="601" t="s">
        <v>548</v>
      </c>
      <c r="D153" s="638"/>
      <c r="E153" s="129"/>
      <c r="F153" s="129"/>
      <c r="G153" s="129"/>
      <c r="H153" s="129"/>
      <c r="I153" s="129"/>
      <c r="J153" s="129"/>
      <c r="K153" s="639"/>
      <c r="L153" s="614"/>
      <c r="M153" s="143">
        <v>2284614.5099999998</v>
      </c>
      <c r="N153" s="131" t="s">
        <v>168</v>
      </c>
      <c r="O153" s="132"/>
      <c r="P153" s="133"/>
      <c r="Q153" s="134" t="s">
        <v>326</v>
      </c>
      <c r="R153" s="134">
        <v>1</v>
      </c>
      <c r="S153" s="139"/>
      <c r="T153" s="134" t="s">
        <v>28</v>
      </c>
      <c r="U153" s="42"/>
      <c r="V153" s="42"/>
      <c r="W153" s="42"/>
      <c r="X153" s="43">
        <v>44788</v>
      </c>
      <c r="Y153" s="46"/>
      <c r="Z153" s="46"/>
      <c r="AA153" s="46"/>
      <c r="AB153" s="46"/>
      <c r="AC153" s="46"/>
      <c r="AD153" s="46"/>
      <c r="AE153" s="46"/>
      <c r="AF153" s="46"/>
      <c r="AG153" s="409"/>
      <c r="AH153" s="438"/>
      <c r="AI153" s="136"/>
      <c r="AJ153" s="136"/>
      <c r="AK153" s="556"/>
      <c r="AL153" s="438"/>
      <c r="AM153" s="136"/>
      <c r="AN153" s="136"/>
      <c r="AO153" s="570"/>
      <c r="AP153" s="567"/>
      <c r="AQ153" s="136"/>
      <c r="AR153" s="136"/>
      <c r="AS153" s="556"/>
      <c r="AT153" s="438"/>
      <c r="AU153" s="136"/>
      <c r="AV153" s="136"/>
      <c r="AW153" s="570"/>
      <c r="AX153" s="567"/>
      <c r="AY153" s="136"/>
      <c r="AZ153" s="136"/>
      <c r="BA153" s="556"/>
      <c r="BB153" s="434"/>
      <c r="BC153" s="17"/>
      <c r="BD153" s="17"/>
      <c r="BE153" s="437"/>
      <c r="BF153" s="320"/>
      <c r="BG153" s="17"/>
      <c r="BH153" s="17"/>
      <c r="BI153" s="293"/>
      <c r="BJ153" s="434"/>
      <c r="BK153" s="17"/>
      <c r="BL153" s="17"/>
      <c r="BM153" s="437"/>
      <c r="BN153" s="320"/>
      <c r="BO153" s="17"/>
      <c r="BP153" s="17"/>
      <c r="BQ153" s="293"/>
      <c r="BR153" s="443">
        <v>104550.15554237284</v>
      </c>
      <c r="BS153" s="95"/>
      <c r="BT153" s="95">
        <v>580834.19745762704</v>
      </c>
      <c r="BU153" s="352">
        <v>685384.35299999989</v>
      </c>
      <c r="BV153" s="506">
        <v>104550.15554237284</v>
      </c>
      <c r="BW153" s="95"/>
      <c r="BX153" s="95">
        <v>580834.19745762704</v>
      </c>
      <c r="BY153" s="295">
        <v>685384.35299999989</v>
      </c>
      <c r="BZ153" s="443">
        <v>139400.2073898305</v>
      </c>
      <c r="CA153" s="95"/>
      <c r="CB153" s="95">
        <v>774445.59661016951</v>
      </c>
      <c r="CC153" s="352">
        <v>913845.804</v>
      </c>
      <c r="CD153" s="351">
        <f t="shared" ref="CD153:CG153" si="541">AH153+AL153+AP153+AT153+AX153+BB153+BF153+BJ153+BN153+BR153+BV153+BZ153</f>
        <v>348500.51847457618</v>
      </c>
      <c r="CE153" s="92">
        <f t="shared" si="541"/>
        <v>0</v>
      </c>
      <c r="CF153" s="92">
        <f t="shared" si="541"/>
        <v>1936113.9915254237</v>
      </c>
      <c r="CG153" s="352">
        <f t="shared" si="541"/>
        <v>2284614.5099999998</v>
      </c>
      <c r="CH153" s="695" t="s">
        <v>739</v>
      </c>
      <c r="CI153" s="118" t="s">
        <v>766</v>
      </c>
      <c r="CJ153" s="774"/>
      <c r="CK153" s="775"/>
      <c r="CL153" s="775"/>
      <c r="CM153" s="776"/>
      <c r="CN153" s="774">
        <v>0</v>
      </c>
      <c r="CO153" s="775">
        <f t="shared" si="512"/>
        <v>0</v>
      </c>
      <c r="CP153" s="775">
        <f t="shared" si="513"/>
        <v>348500.51847457618</v>
      </c>
      <c r="CQ153" s="775">
        <f t="shared" si="514"/>
        <v>0</v>
      </c>
      <c r="CR153" s="872">
        <f t="shared" si="515"/>
        <v>1936113.9915254237</v>
      </c>
      <c r="CS153" s="776">
        <f t="shared" si="516"/>
        <v>2284614.5099999998</v>
      </c>
      <c r="CT153" s="2">
        <f t="shared" si="517"/>
        <v>0</v>
      </c>
    </row>
    <row r="154" spans="1:612" ht="16.5" customHeight="1" x14ac:dyDescent="0.25">
      <c r="B154" s="580" t="str">
        <f>B152</f>
        <v>C2</v>
      </c>
      <c r="C154" s="600" t="s">
        <v>549</v>
      </c>
      <c r="D154" s="636"/>
      <c r="E154" s="123"/>
      <c r="F154" s="123"/>
      <c r="G154" s="123"/>
      <c r="H154" s="123"/>
      <c r="I154" s="123"/>
      <c r="J154" s="123"/>
      <c r="K154" s="637"/>
      <c r="L154" s="613"/>
      <c r="M154" s="145"/>
      <c r="N154" s="77" t="s">
        <v>168</v>
      </c>
      <c r="O154" s="124"/>
      <c r="P154" s="125"/>
      <c r="Q154" s="76"/>
      <c r="R154" s="76"/>
      <c r="S154" s="141"/>
      <c r="T154" s="76"/>
      <c r="U154" s="77"/>
      <c r="V154" s="77"/>
      <c r="W154" s="77"/>
      <c r="X154" s="77"/>
      <c r="Y154" s="127"/>
      <c r="Z154" s="127"/>
      <c r="AA154" s="127"/>
      <c r="AB154" s="127"/>
      <c r="AC154" s="127"/>
      <c r="AD154" s="127"/>
      <c r="AE154" s="127"/>
      <c r="AF154" s="127"/>
      <c r="AG154" s="410"/>
      <c r="AH154" s="439"/>
      <c r="AI154" s="96"/>
      <c r="AJ154" s="96"/>
      <c r="AK154" s="300"/>
      <c r="AL154" s="439"/>
      <c r="AM154" s="96"/>
      <c r="AN154" s="96"/>
      <c r="AO154" s="448"/>
      <c r="AP154" s="505"/>
      <c r="AQ154" s="96"/>
      <c r="AR154" s="96"/>
      <c r="AS154" s="300"/>
      <c r="AT154" s="439"/>
      <c r="AU154" s="96"/>
      <c r="AV154" s="96"/>
      <c r="AW154" s="448"/>
      <c r="AX154" s="502">
        <f>AX155+AX156</f>
        <v>960</v>
      </c>
      <c r="AY154" s="94">
        <f>AY155+AY156</f>
        <v>0</v>
      </c>
      <c r="AZ154" s="94">
        <f>AZ155+AZ156</f>
        <v>11040</v>
      </c>
      <c r="BA154" s="294">
        <f>AX154+AY154+AZ154</f>
        <v>12000</v>
      </c>
      <c r="BB154" s="473">
        <f>BB155+BB156</f>
        <v>960</v>
      </c>
      <c r="BC154" s="94">
        <f>BC155+BC156</f>
        <v>0</v>
      </c>
      <c r="BD154" s="94">
        <f>BD155+BD156</f>
        <v>11040</v>
      </c>
      <c r="BE154" s="440">
        <f>BB154+BC154+BD154</f>
        <v>12000</v>
      </c>
      <c r="BF154" s="502">
        <f>BF155+BF156</f>
        <v>960</v>
      </c>
      <c r="BG154" s="94">
        <f>BG155+BG156</f>
        <v>0</v>
      </c>
      <c r="BH154" s="94">
        <f>BH155+BH156</f>
        <v>11040</v>
      </c>
      <c r="BI154" s="294">
        <f>BF154+BG154+BH154</f>
        <v>12000</v>
      </c>
      <c r="BJ154" s="473">
        <f>BJ155+BJ156</f>
        <v>960</v>
      </c>
      <c r="BK154" s="94">
        <f>BK155+BK156</f>
        <v>0</v>
      </c>
      <c r="BL154" s="94">
        <f>BL155+BL156</f>
        <v>11040</v>
      </c>
      <c r="BM154" s="440">
        <f>BJ154+BK154+BL154</f>
        <v>12000</v>
      </c>
      <c r="BN154" s="502">
        <f>BN155+BN156</f>
        <v>960</v>
      </c>
      <c r="BO154" s="94">
        <f>BO155+BO156</f>
        <v>0</v>
      </c>
      <c r="BP154" s="94">
        <f>BP155+BP156</f>
        <v>11040</v>
      </c>
      <c r="BQ154" s="294">
        <f>BN154+BO154+BP154</f>
        <v>12000</v>
      </c>
      <c r="BR154" s="473">
        <f>BR155+BR156</f>
        <v>11415.015554237281</v>
      </c>
      <c r="BS154" s="94">
        <f>BS155+BS156</f>
        <v>0</v>
      </c>
      <c r="BT154" s="94">
        <f>BT155+BT156</f>
        <v>69123.419745762716</v>
      </c>
      <c r="BU154" s="440">
        <f>BR154+BS154+BT154</f>
        <v>80538.435299999997</v>
      </c>
      <c r="BV154" s="502">
        <f>BV155+BV156</f>
        <v>11415.015554237281</v>
      </c>
      <c r="BW154" s="94">
        <f>BW155+BW156</f>
        <v>0</v>
      </c>
      <c r="BX154" s="94">
        <f>BX155+BX156</f>
        <v>69123.419745762716</v>
      </c>
      <c r="BY154" s="294">
        <f>BV154+BW154+BX154</f>
        <v>80538.435299999997</v>
      </c>
      <c r="BZ154" s="473">
        <f>BZ155+BZ156</f>
        <v>14900.020738983047</v>
      </c>
      <c r="CA154" s="94">
        <f>CA155+CA156</f>
        <v>0</v>
      </c>
      <c r="CB154" s="94">
        <f>CB155+CB156</f>
        <v>88484.55966101696</v>
      </c>
      <c r="CC154" s="440">
        <f>BZ154+CA154+CB154</f>
        <v>103384.58040000001</v>
      </c>
      <c r="CD154" s="349">
        <f>AH154+AL154+AP154+AT154+AX154+BB154+BF154+BJ154+BN154+BR154+BV154+BZ154</f>
        <v>42530.051847457609</v>
      </c>
      <c r="CE154" s="128">
        <f>AI154+AM154+AQ154+AU154+AY154+BC154+BG154+BK154+BO154+BS154+BW154+CA154</f>
        <v>0</v>
      </c>
      <c r="CF154" s="128">
        <f>AJ154+AN154+AR154+AV154+AZ154+BD154+BH154+BL154+BP154+BT154+BX154+CB154</f>
        <v>281931.39915254241</v>
      </c>
      <c r="CG154" s="350">
        <f>AK154+AO154+AS154+AW154+BA154+BE154+BI154+BM154+BQ154+BU154+BY154+CC154</f>
        <v>324461.451</v>
      </c>
      <c r="CH154" s="695"/>
      <c r="CI154" s="118"/>
      <c r="CJ154" s="823" t="str">
        <f>IF(H154=0,IF(CD154&gt;0,"Error",H154-CD154),H154-CD154)</f>
        <v>Error</v>
      </c>
      <c r="CK154" s="824">
        <f t="shared" ref="CK154" si="542">IF(I154=0,IF(CE154&gt;0,"Error",I154-CE154),I154-CE154)</f>
        <v>0</v>
      </c>
      <c r="CL154" s="824" t="str">
        <f t="shared" ref="CL154" si="543">IF(J154=0,IF(CF154&gt;0,"Error",J154-CF154),J154-CF154)</f>
        <v>Error</v>
      </c>
      <c r="CM154" s="826" t="str">
        <f t="shared" ref="CM154" si="544">IF(K154=0,IF(CG154&gt;0,"Error",K154-CG154),K154-CG154)</f>
        <v>Error</v>
      </c>
      <c r="CN154" s="823">
        <v>0</v>
      </c>
      <c r="CO154" s="824">
        <f t="shared" si="512"/>
        <v>0</v>
      </c>
      <c r="CP154" s="824">
        <f t="shared" si="513"/>
        <v>42530.051847457609</v>
      </c>
      <c r="CQ154" s="824">
        <f t="shared" si="514"/>
        <v>0</v>
      </c>
      <c r="CR154" s="871">
        <f t="shared" si="515"/>
        <v>281931.39915254241</v>
      </c>
      <c r="CS154" s="826">
        <f t="shared" si="516"/>
        <v>324461.451</v>
      </c>
      <c r="CT154" s="2">
        <f t="shared" si="517"/>
        <v>0</v>
      </c>
    </row>
    <row r="155" spans="1:612" ht="16.5" customHeight="1" x14ac:dyDescent="0.25">
      <c r="B155" s="580" t="s">
        <v>164</v>
      </c>
      <c r="C155" s="601" t="s">
        <v>550</v>
      </c>
      <c r="D155" s="638"/>
      <c r="E155" s="129"/>
      <c r="F155" s="129"/>
      <c r="G155" s="129"/>
      <c r="H155" s="129"/>
      <c r="I155" s="129"/>
      <c r="J155" s="129"/>
      <c r="K155" s="639"/>
      <c r="L155" s="614"/>
      <c r="M155" s="143">
        <v>228461.451</v>
      </c>
      <c r="N155" s="131" t="s">
        <v>168</v>
      </c>
      <c r="O155" s="132"/>
      <c r="P155" s="133"/>
      <c r="Q155" s="134" t="s">
        <v>72</v>
      </c>
      <c r="R155" s="134">
        <v>1</v>
      </c>
      <c r="S155" s="139"/>
      <c r="T155" s="134" t="s">
        <v>28</v>
      </c>
      <c r="U155" s="42"/>
      <c r="V155" s="42"/>
      <c r="W155" s="42"/>
      <c r="X155" s="43">
        <v>44788</v>
      </c>
      <c r="Y155" s="46"/>
      <c r="Z155" s="46"/>
      <c r="AA155" s="46"/>
      <c r="AB155" s="46"/>
      <c r="AC155" s="46"/>
      <c r="AD155" s="46"/>
      <c r="AE155" s="46"/>
      <c r="AF155" s="46"/>
      <c r="AG155" s="409"/>
      <c r="AH155" s="438"/>
      <c r="AI155" s="136"/>
      <c r="AJ155" s="136"/>
      <c r="AK155" s="556"/>
      <c r="AL155" s="438"/>
      <c r="AM155" s="136"/>
      <c r="AN155" s="136"/>
      <c r="AO155" s="570"/>
      <c r="AP155" s="567"/>
      <c r="AQ155" s="136"/>
      <c r="AR155" s="136"/>
      <c r="AS155" s="556"/>
      <c r="AT155" s="438"/>
      <c r="AU155" s="136"/>
      <c r="AV155" s="136"/>
      <c r="AW155" s="570"/>
      <c r="AX155" s="567"/>
      <c r="AY155" s="136"/>
      <c r="AZ155" s="136"/>
      <c r="BA155" s="556"/>
      <c r="BB155" s="434"/>
      <c r="BC155" s="17"/>
      <c r="BD155" s="17"/>
      <c r="BE155" s="437"/>
      <c r="BF155" s="320"/>
      <c r="BG155" s="17"/>
      <c r="BH155" s="17"/>
      <c r="BI155" s="293"/>
      <c r="BJ155" s="434"/>
      <c r="BK155" s="17"/>
      <c r="BL155" s="17"/>
      <c r="BM155" s="437"/>
      <c r="BN155" s="320"/>
      <c r="BO155" s="17"/>
      <c r="BP155" s="17"/>
      <c r="BQ155" s="293"/>
      <c r="BR155" s="443">
        <v>10455.015554237281</v>
      </c>
      <c r="BS155" s="95"/>
      <c r="BT155" s="95">
        <v>58083.419745762716</v>
      </c>
      <c r="BU155" s="352">
        <v>68538.435299999997</v>
      </c>
      <c r="BV155" s="506">
        <v>10455.015554237281</v>
      </c>
      <c r="BW155" s="95"/>
      <c r="BX155" s="95">
        <v>58083.419745762716</v>
      </c>
      <c r="BY155" s="295">
        <v>68538.435299999997</v>
      </c>
      <c r="BZ155" s="443">
        <v>13940.020738983047</v>
      </c>
      <c r="CA155" s="95"/>
      <c r="CB155" s="95">
        <v>77444.55966101696</v>
      </c>
      <c r="CC155" s="352">
        <v>91384.580400000006</v>
      </c>
      <c r="CD155" s="351">
        <f t="shared" ref="CD155:CG164" si="545">AH155+AL155+AP155+AT155+AX155+BB155+BF155+BJ155+BN155+BR155+BV155+BZ155</f>
        <v>34850.051847457609</v>
      </c>
      <c r="CE155" s="92">
        <f t="shared" si="545"/>
        <v>0</v>
      </c>
      <c r="CF155" s="92">
        <f t="shared" si="545"/>
        <v>193611.39915254241</v>
      </c>
      <c r="CG155" s="352">
        <f t="shared" si="545"/>
        <v>228461.451</v>
      </c>
      <c r="CH155" s="695" t="s">
        <v>739</v>
      </c>
      <c r="CI155" s="118" t="s">
        <v>773</v>
      </c>
      <c r="CJ155" s="774"/>
      <c r="CK155" s="775"/>
      <c r="CL155" s="775"/>
      <c r="CM155" s="776"/>
      <c r="CN155" s="774">
        <v>0</v>
      </c>
      <c r="CO155" s="775">
        <f t="shared" si="512"/>
        <v>0</v>
      </c>
      <c r="CP155" s="775">
        <f t="shared" si="513"/>
        <v>34850.051847457609</v>
      </c>
      <c r="CQ155" s="775">
        <f t="shared" si="514"/>
        <v>0</v>
      </c>
      <c r="CR155" s="872">
        <f t="shared" si="515"/>
        <v>193611.39915254241</v>
      </c>
      <c r="CS155" s="776">
        <f t="shared" si="516"/>
        <v>228461.451</v>
      </c>
      <c r="CT155" s="2">
        <f t="shared" si="517"/>
        <v>0</v>
      </c>
    </row>
    <row r="156" spans="1:612" ht="16.5" customHeight="1" x14ac:dyDescent="0.25">
      <c r="B156" s="580" t="s">
        <v>164</v>
      </c>
      <c r="C156" s="601" t="s">
        <v>551</v>
      </c>
      <c r="D156" s="638"/>
      <c r="E156" s="129"/>
      <c r="F156" s="129"/>
      <c r="G156" s="129"/>
      <c r="H156" s="129"/>
      <c r="I156" s="129"/>
      <c r="J156" s="129"/>
      <c r="K156" s="639"/>
      <c r="L156" s="614"/>
      <c r="M156" s="143">
        <v>96000</v>
      </c>
      <c r="N156" s="131" t="s">
        <v>168</v>
      </c>
      <c r="O156" s="132"/>
      <c r="P156" s="133"/>
      <c r="Q156" s="134" t="s">
        <v>72</v>
      </c>
      <c r="R156" s="134">
        <v>1</v>
      </c>
      <c r="S156" s="139"/>
      <c r="T156" s="134" t="s">
        <v>28</v>
      </c>
      <c r="U156" s="42"/>
      <c r="V156" s="42"/>
      <c r="W156" s="42"/>
      <c r="X156" s="43">
        <v>44666</v>
      </c>
      <c r="Y156" s="46"/>
      <c r="Z156" s="46"/>
      <c r="AA156" s="46"/>
      <c r="AB156" s="46"/>
      <c r="AC156" s="46"/>
      <c r="AD156" s="46"/>
      <c r="AE156" s="46"/>
      <c r="AF156" s="46"/>
      <c r="AG156" s="409"/>
      <c r="AH156" s="351"/>
      <c r="AI156" s="92"/>
      <c r="AJ156" s="92"/>
      <c r="AK156" s="557"/>
      <c r="AL156" s="351"/>
      <c r="AM156" s="92"/>
      <c r="AN156" s="92"/>
      <c r="AO156" s="548"/>
      <c r="AP156" s="501"/>
      <c r="AQ156" s="92"/>
      <c r="AR156" s="92"/>
      <c r="AS156" s="557"/>
      <c r="AT156" s="351"/>
      <c r="AU156" s="92"/>
      <c r="AV156" s="92"/>
      <c r="AW156" s="548"/>
      <c r="AX156" s="501">
        <v>960</v>
      </c>
      <c r="AY156" s="92"/>
      <c r="AZ156" s="92">
        <v>11040</v>
      </c>
      <c r="BA156" s="557">
        <v>12000</v>
      </c>
      <c r="BB156" s="351">
        <v>960</v>
      </c>
      <c r="BC156" s="92"/>
      <c r="BD156" s="92">
        <v>11040</v>
      </c>
      <c r="BE156" s="352">
        <v>12000</v>
      </c>
      <c r="BF156" s="501">
        <v>960</v>
      </c>
      <c r="BG156" s="92"/>
      <c r="BH156" s="92">
        <v>11040</v>
      </c>
      <c r="BI156" s="295">
        <v>12000</v>
      </c>
      <c r="BJ156" s="351">
        <v>960</v>
      </c>
      <c r="BK156" s="92"/>
      <c r="BL156" s="92">
        <v>11040</v>
      </c>
      <c r="BM156" s="352">
        <v>12000</v>
      </c>
      <c r="BN156" s="501">
        <v>960</v>
      </c>
      <c r="BO156" s="92"/>
      <c r="BP156" s="92">
        <v>11040</v>
      </c>
      <c r="BQ156" s="295">
        <v>12000</v>
      </c>
      <c r="BR156" s="351">
        <v>960</v>
      </c>
      <c r="BS156" s="92"/>
      <c r="BT156" s="92">
        <v>11040</v>
      </c>
      <c r="BU156" s="352">
        <v>12000</v>
      </c>
      <c r="BV156" s="501">
        <v>960</v>
      </c>
      <c r="BW156" s="92"/>
      <c r="BX156" s="92">
        <v>11040</v>
      </c>
      <c r="BY156" s="295">
        <v>12000</v>
      </c>
      <c r="BZ156" s="351">
        <v>960</v>
      </c>
      <c r="CA156" s="92"/>
      <c r="CB156" s="92">
        <v>11040</v>
      </c>
      <c r="CC156" s="352">
        <v>12000</v>
      </c>
      <c r="CD156" s="351">
        <f t="shared" si="545"/>
        <v>7680</v>
      </c>
      <c r="CE156" s="92">
        <f t="shared" si="545"/>
        <v>0</v>
      </c>
      <c r="CF156" s="92">
        <f t="shared" si="545"/>
        <v>88320</v>
      </c>
      <c r="CG156" s="352">
        <f t="shared" si="545"/>
        <v>96000</v>
      </c>
      <c r="CH156" s="695" t="s">
        <v>739</v>
      </c>
      <c r="CI156" s="118" t="s">
        <v>773</v>
      </c>
      <c r="CJ156" s="774"/>
      <c r="CK156" s="775"/>
      <c r="CL156" s="775"/>
      <c r="CM156" s="776"/>
      <c r="CN156" s="774">
        <v>0</v>
      </c>
      <c r="CO156" s="775">
        <f t="shared" si="512"/>
        <v>0</v>
      </c>
      <c r="CP156" s="775">
        <f t="shared" si="513"/>
        <v>7680</v>
      </c>
      <c r="CQ156" s="775">
        <f t="shared" si="514"/>
        <v>0</v>
      </c>
      <c r="CR156" s="872">
        <f t="shared" si="515"/>
        <v>88320</v>
      </c>
      <c r="CS156" s="776">
        <f t="shared" si="516"/>
        <v>96000</v>
      </c>
      <c r="CT156" s="2">
        <f t="shared" si="517"/>
        <v>0</v>
      </c>
    </row>
    <row r="157" spans="1:612" s="4" customFormat="1" ht="24.75" customHeight="1" x14ac:dyDescent="0.25">
      <c r="A157" s="7"/>
      <c r="B157" s="580" t="str">
        <f>B154</f>
        <v>C2</v>
      </c>
      <c r="C157" s="599" t="s">
        <v>552</v>
      </c>
      <c r="D157" s="634"/>
      <c r="E157" s="273"/>
      <c r="F157" s="273"/>
      <c r="G157" s="273"/>
      <c r="H157" s="273">
        <v>1044000</v>
      </c>
      <c r="I157" s="273">
        <v>5800000</v>
      </c>
      <c r="J157" s="273">
        <v>0</v>
      </c>
      <c r="K157" s="635">
        <f>+H157+I157</f>
        <v>6844000</v>
      </c>
      <c r="L157" s="586"/>
      <c r="M157" s="18"/>
      <c r="N157" s="120"/>
      <c r="O157" s="121"/>
      <c r="P157" s="121"/>
      <c r="Q157" s="18"/>
      <c r="R157" s="18"/>
      <c r="S157" s="18"/>
      <c r="T157" s="18" t="s">
        <v>27</v>
      </c>
      <c r="U157" s="18"/>
      <c r="V157" s="18"/>
      <c r="W157" s="18"/>
      <c r="X157" s="18"/>
      <c r="Y157" s="18"/>
      <c r="Z157" s="18"/>
      <c r="AA157" s="18"/>
      <c r="AB157" s="18"/>
      <c r="AC157" s="18"/>
      <c r="AD157" s="18"/>
      <c r="AE157" s="18"/>
      <c r="AF157" s="18"/>
      <c r="AG157" s="404"/>
      <c r="AH157" s="441"/>
      <c r="AI157" s="93"/>
      <c r="AJ157" s="93"/>
      <c r="AK157" s="296"/>
      <c r="AL157" s="441"/>
      <c r="AM157" s="93"/>
      <c r="AN157" s="93"/>
      <c r="AO157" s="442"/>
      <c r="AP157" s="504"/>
      <c r="AQ157" s="93"/>
      <c r="AR157" s="93"/>
      <c r="AS157" s="296"/>
      <c r="AT157" s="441"/>
      <c r="AU157" s="93"/>
      <c r="AV157" s="93"/>
      <c r="AW157" s="442"/>
      <c r="AX157" s="504">
        <f>AX158+AX159+AX165+AX171+AX173</f>
        <v>19566.376414915256</v>
      </c>
      <c r="AY157" s="93">
        <f>AY158+AY159+AY165+AY171+AY173</f>
        <v>201437.05758508475</v>
      </c>
      <c r="AZ157" s="93">
        <f>AZ158+AZ159+AZ165+AZ171+AZ173</f>
        <v>0</v>
      </c>
      <c r="BA157" s="296">
        <f>AX157+AY157+AZ157</f>
        <v>221003.43400000001</v>
      </c>
      <c r="BB157" s="441">
        <f>BB158+BB159+BB165+BB171+BB173</f>
        <v>19566.376414915256</v>
      </c>
      <c r="BC157" s="93">
        <f>BC158+BC159+BC165+BC171+BC173</f>
        <v>201437.05758508475</v>
      </c>
      <c r="BD157" s="93">
        <f>BD158+BD159+BD165+BD171+BD173</f>
        <v>0</v>
      </c>
      <c r="BE157" s="442">
        <f>BB157+BC157+BD157</f>
        <v>221003.43400000001</v>
      </c>
      <c r="BF157" s="504">
        <f>BF158+BF159+BF165+BF171+BF173</f>
        <v>22153.134654915255</v>
      </c>
      <c r="BG157" s="93">
        <f>BG158+BG159+BG165+BG171+BG173</f>
        <v>231184.77734508473</v>
      </c>
      <c r="BH157" s="93">
        <f>BH158+BH159+BH165+BH171+BH173</f>
        <v>0</v>
      </c>
      <c r="BI157" s="296">
        <f>BF157+BG157+BH157</f>
        <v>253337.91199999998</v>
      </c>
      <c r="BJ157" s="441">
        <f>BJ158+BJ159+BJ165+BJ171+BJ173</f>
        <v>81427.773868203396</v>
      </c>
      <c r="BK157" s="93">
        <f>BK158+BK159+BK165+BK171+BK173</f>
        <v>532267.51233179669</v>
      </c>
      <c r="BL157" s="93">
        <f>BL158+BL159+BL165+BL171+BL173</f>
        <v>0</v>
      </c>
      <c r="BM157" s="442">
        <f>BJ157+BK157+BL157</f>
        <v>613695.28620000009</v>
      </c>
      <c r="BN157" s="504">
        <f>BN158+BN159+BN165+BN171+BN173</f>
        <v>960</v>
      </c>
      <c r="BO157" s="93">
        <f>BO158+BO159+BO165+BO171+BO173</f>
        <v>11040</v>
      </c>
      <c r="BP157" s="93">
        <f>BP158+BP159+BP165+BP171+BP173</f>
        <v>0</v>
      </c>
      <c r="BQ157" s="296">
        <f>BN157+BO157+BP157</f>
        <v>12000</v>
      </c>
      <c r="BR157" s="441">
        <f>BR158+BR159+BR165+BR171+BR173</f>
        <v>238921.99216332202</v>
      </c>
      <c r="BS157" s="93">
        <f>BS158+BS159+BS165+BS171+BS173</f>
        <v>1444327.5538366782</v>
      </c>
      <c r="BT157" s="93">
        <f>BT158+BT159+BT165+BT171+BT173</f>
        <v>0</v>
      </c>
      <c r="BU157" s="442">
        <f>BR157+BS157+BT157</f>
        <v>1683249.5460000001</v>
      </c>
      <c r="BV157" s="504">
        <f>BV158+BV159+BV165+BV171+BV173</f>
        <v>118220.33136101699</v>
      </c>
      <c r="BW157" s="93">
        <f>BW158+BW159+BW165+BW171+BW173</f>
        <v>662486.28533898306</v>
      </c>
      <c r="BX157" s="93">
        <f>BX158+BX159+BX165+BX171+BX173</f>
        <v>0</v>
      </c>
      <c r="BY157" s="296">
        <f>BV157+BW157+BX157</f>
        <v>780706.61670000001</v>
      </c>
      <c r="BZ157" s="441">
        <f>BZ158+BZ159+BZ165+BZ171+BZ173</f>
        <v>278008.76928366098</v>
      </c>
      <c r="CA157" s="93">
        <f>CA158+CA159+CA165+CA171+CA173</f>
        <v>1661476.3156163394</v>
      </c>
      <c r="CB157" s="93">
        <f>CB158+CB159+CB165+CB171+CB173</f>
        <v>0</v>
      </c>
      <c r="CC157" s="442">
        <f>BZ157+CA157+CB157</f>
        <v>1939485.0849000004</v>
      </c>
      <c r="CD157" s="347">
        <f t="shared" si="545"/>
        <v>778824.75416094903</v>
      </c>
      <c r="CE157" s="117">
        <f t="shared" si="545"/>
        <v>4945656.5596390516</v>
      </c>
      <c r="CF157" s="117">
        <f t="shared" si="545"/>
        <v>0</v>
      </c>
      <c r="CG157" s="348">
        <f t="shared" si="545"/>
        <v>5724481.3138000006</v>
      </c>
      <c r="CH157" s="695"/>
      <c r="CI157" s="118"/>
      <c r="CJ157" s="768"/>
      <c r="CK157" s="769"/>
      <c r="CL157" s="769"/>
      <c r="CM157" s="770"/>
      <c r="CN157" s="768">
        <v>0</v>
      </c>
      <c r="CO157" s="769">
        <f t="shared" si="512"/>
        <v>778824.75416094903</v>
      </c>
      <c r="CP157" s="769">
        <f t="shared" si="513"/>
        <v>0</v>
      </c>
      <c r="CQ157" s="769">
        <f t="shared" si="514"/>
        <v>4945656.5596390516</v>
      </c>
      <c r="CR157" s="869">
        <f t="shared" si="515"/>
        <v>0</v>
      </c>
      <c r="CS157" s="770">
        <f t="shared" si="516"/>
        <v>5724481.3138000006</v>
      </c>
      <c r="CT157" s="2">
        <f t="shared" si="517"/>
        <v>0</v>
      </c>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c r="RX157" s="2"/>
      <c r="RY157" s="2"/>
      <c r="RZ157" s="2"/>
      <c r="SA157" s="2"/>
      <c r="SB157" s="2"/>
      <c r="SC157" s="2"/>
      <c r="SD157" s="2"/>
      <c r="SE157" s="2"/>
      <c r="SF157" s="2"/>
      <c r="SG157" s="2"/>
      <c r="SH157" s="2"/>
      <c r="SI157" s="2"/>
      <c r="SJ157" s="2"/>
      <c r="SK157" s="2"/>
      <c r="SL157" s="2"/>
      <c r="SM157" s="2"/>
      <c r="SN157" s="2"/>
      <c r="SO157" s="2"/>
      <c r="SP157" s="2"/>
      <c r="SQ157" s="2"/>
      <c r="SR157" s="2"/>
      <c r="SS157" s="2"/>
      <c r="ST157" s="2"/>
      <c r="SU157" s="2"/>
      <c r="SV157" s="2"/>
      <c r="SW157" s="2"/>
      <c r="SX157" s="2"/>
      <c r="SY157" s="2"/>
      <c r="SZ157" s="2"/>
      <c r="TA157" s="2"/>
      <c r="TB157" s="2"/>
      <c r="TC157" s="2"/>
      <c r="TD157" s="2"/>
      <c r="TE157" s="2"/>
      <c r="TF157" s="2"/>
      <c r="TG157" s="2"/>
      <c r="TH157" s="2"/>
      <c r="TI157" s="2"/>
      <c r="TJ157" s="2"/>
      <c r="TK157" s="2"/>
      <c r="TL157" s="2"/>
      <c r="TM157" s="2"/>
      <c r="TN157" s="2"/>
      <c r="TO157" s="2"/>
      <c r="TP157" s="2"/>
      <c r="TQ157" s="2"/>
      <c r="TR157" s="2"/>
      <c r="TS157" s="2"/>
      <c r="TT157" s="2"/>
      <c r="TU157" s="2"/>
      <c r="TV157" s="2"/>
      <c r="TW157" s="2"/>
      <c r="TX157" s="2"/>
      <c r="TY157" s="2"/>
      <c r="TZ157" s="2"/>
      <c r="UA157" s="2"/>
      <c r="UB157" s="2"/>
      <c r="UC157" s="2"/>
      <c r="UD157" s="2"/>
      <c r="UE157" s="2"/>
      <c r="UF157" s="2"/>
      <c r="UG157" s="2"/>
      <c r="UH157" s="2"/>
      <c r="UI157" s="2"/>
      <c r="UJ157" s="2"/>
      <c r="UK157" s="2"/>
      <c r="UL157" s="2"/>
      <c r="UM157" s="2"/>
      <c r="UN157" s="2"/>
      <c r="UO157" s="2"/>
      <c r="UP157" s="2"/>
      <c r="UQ157" s="2"/>
      <c r="UR157" s="2"/>
      <c r="US157" s="2"/>
      <c r="UT157" s="2"/>
      <c r="UU157" s="2"/>
      <c r="UV157" s="2"/>
      <c r="UW157" s="2"/>
      <c r="UX157" s="2"/>
      <c r="UY157" s="2"/>
      <c r="UZ157" s="2"/>
      <c r="VA157" s="2"/>
      <c r="VB157" s="2"/>
      <c r="VC157" s="2"/>
      <c r="VD157" s="2"/>
      <c r="VE157" s="2"/>
      <c r="VF157" s="2"/>
      <c r="VG157" s="2"/>
      <c r="VH157" s="2"/>
      <c r="VI157" s="2"/>
      <c r="VJ157" s="2"/>
      <c r="VK157" s="2"/>
      <c r="VL157" s="2"/>
      <c r="VM157" s="2"/>
      <c r="VN157" s="2"/>
      <c r="VO157" s="2"/>
      <c r="VP157" s="2"/>
      <c r="VQ157" s="2"/>
      <c r="VR157" s="2"/>
      <c r="VS157" s="2"/>
      <c r="VT157" s="2"/>
      <c r="VU157" s="2"/>
      <c r="VV157" s="2"/>
      <c r="VW157" s="2"/>
      <c r="VX157" s="2"/>
      <c r="VY157" s="2"/>
      <c r="VZ157" s="2"/>
      <c r="WA157" s="2"/>
      <c r="WB157" s="2"/>
      <c r="WC157" s="2"/>
      <c r="WD157" s="2"/>
      <c r="WE157" s="2"/>
      <c r="WF157" s="2"/>
      <c r="WG157" s="2"/>
      <c r="WH157" s="2"/>
      <c r="WI157" s="2"/>
      <c r="WJ157" s="2"/>
      <c r="WK157" s="2"/>
      <c r="WL157" s="2"/>
      <c r="WM157" s="2"/>
      <c r="WN157" s="2"/>
    </row>
    <row r="158" spans="1:612" ht="18.75" customHeight="1" x14ac:dyDescent="0.25">
      <c r="B158" s="580" t="str">
        <f t="shared" si="499"/>
        <v>C2</v>
      </c>
      <c r="C158" s="600" t="s">
        <v>553</v>
      </c>
      <c r="D158" s="636"/>
      <c r="E158" s="123"/>
      <c r="F158" s="123"/>
      <c r="G158" s="123"/>
      <c r="H158" s="123"/>
      <c r="I158" s="123"/>
      <c r="J158" s="123"/>
      <c r="K158" s="637"/>
      <c r="L158" s="613"/>
      <c r="M158" s="55"/>
      <c r="N158" s="77" t="s">
        <v>168</v>
      </c>
      <c r="O158" s="124">
        <f>+Y158</f>
        <v>44552</v>
      </c>
      <c r="P158" s="125">
        <f>+AF158</f>
        <v>44791</v>
      </c>
      <c r="Q158" s="76"/>
      <c r="R158" s="76"/>
      <c r="S158" s="126"/>
      <c r="T158" s="76" t="s">
        <v>27</v>
      </c>
      <c r="U158" s="77" t="s">
        <v>170</v>
      </c>
      <c r="V158" s="77" t="s">
        <v>171</v>
      </c>
      <c r="W158" s="77"/>
      <c r="X158" s="77"/>
      <c r="Y158" s="127">
        <v>44552</v>
      </c>
      <c r="Z158" s="127">
        <f>+Y158+14</f>
        <v>44566</v>
      </c>
      <c r="AA158" s="127">
        <f>+Z158+7</f>
        <v>44573</v>
      </c>
      <c r="AB158" s="127">
        <f>+AA158+7</f>
        <v>44580</v>
      </c>
      <c r="AC158" s="127">
        <f>+AB158+21</f>
        <v>44601</v>
      </c>
      <c r="AD158" s="127">
        <f>+AC158+7</f>
        <v>44608</v>
      </c>
      <c r="AE158" s="127">
        <f>+AD158+3</f>
        <v>44611</v>
      </c>
      <c r="AF158" s="127">
        <f>+AE158+180</f>
        <v>44791</v>
      </c>
      <c r="AG158" s="1041" t="s">
        <v>167</v>
      </c>
      <c r="AH158" s="439"/>
      <c r="AI158" s="96"/>
      <c r="AJ158" s="96"/>
      <c r="AK158" s="300"/>
      <c r="AL158" s="439"/>
      <c r="AM158" s="96"/>
      <c r="AN158" s="96"/>
      <c r="AO158" s="448"/>
      <c r="AP158" s="505"/>
      <c r="AQ158" s="96"/>
      <c r="AR158" s="96"/>
      <c r="AS158" s="300"/>
      <c r="AT158" s="439"/>
      <c r="AU158" s="96"/>
      <c r="AV158" s="96"/>
      <c r="AW158" s="448"/>
      <c r="AX158" s="505"/>
      <c r="AY158" s="96"/>
      <c r="AZ158" s="96"/>
      <c r="BA158" s="300"/>
      <c r="BB158" s="432"/>
      <c r="BC158" s="39"/>
      <c r="BD158" s="39"/>
      <c r="BE158" s="433"/>
      <c r="BF158" s="499"/>
      <c r="BG158" s="39"/>
      <c r="BH158" s="39"/>
      <c r="BI158" s="291"/>
      <c r="BJ158" s="432"/>
      <c r="BK158" s="39"/>
      <c r="BL158" s="39"/>
      <c r="BM158" s="433"/>
      <c r="BN158" s="499"/>
      <c r="BO158" s="39"/>
      <c r="BP158" s="39"/>
      <c r="BQ158" s="291"/>
      <c r="BR158" s="432"/>
      <c r="BS158" s="39"/>
      <c r="BT158" s="39"/>
      <c r="BU158" s="433"/>
      <c r="BV158" s="499"/>
      <c r="BW158" s="39"/>
      <c r="BX158" s="39"/>
      <c r="BY158" s="291"/>
      <c r="BZ158" s="432"/>
      <c r="CA158" s="39"/>
      <c r="CB158" s="39"/>
      <c r="CC158" s="433"/>
      <c r="CD158" s="349">
        <f t="shared" si="545"/>
        <v>0</v>
      </c>
      <c r="CE158" s="128">
        <f t="shared" si="545"/>
        <v>0</v>
      </c>
      <c r="CF158" s="128">
        <f t="shared" si="545"/>
        <v>0</v>
      </c>
      <c r="CG158" s="350">
        <f t="shared" si="545"/>
        <v>0</v>
      </c>
      <c r="CH158" s="695"/>
      <c r="CI158" s="118"/>
      <c r="CJ158" s="771">
        <f t="shared" ref="CJ158:CJ159" si="546">IF(H158=0,IF(CD158&gt;0,"Error",H158-CD158),H158-CD158)</f>
        <v>0</v>
      </c>
      <c r="CK158" s="772">
        <f t="shared" ref="CK158:CK159" si="547">IF(I158=0,IF(CE158&gt;0,"Error",I158-CE158),I158-CE158)</f>
        <v>0</v>
      </c>
      <c r="CL158" s="772">
        <f t="shared" ref="CL158:CL159" si="548">IF(J158=0,IF(CF158&gt;0,"Error",J158-CF158),J158-CF158)</f>
        <v>0</v>
      </c>
      <c r="CM158" s="773">
        <f t="shared" ref="CM158:CM159" si="549">IF(K158=0,IF(CG158&gt;0,"Error",K158-CG158),K158-CG158)</f>
        <v>0</v>
      </c>
      <c r="CN158" s="771">
        <v>0</v>
      </c>
      <c r="CO158" s="772">
        <f t="shared" si="512"/>
        <v>0</v>
      </c>
      <c r="CP158" s="772">
        <f t="shared" si="513"/>
        <v>0</v>
      </c>
      <c r="CQ158" s="772">
        <f t="shared" si="514"/>
        <v>0</v>
      </c>
      <c r="CR158" s="870">
        <f t="shared" si="515"/>
        <v>0</v>
      </c>
      <c r="CS158" s="773">
        <f t="shared" si="516"/>
        <v>0</v>
      </c>
      <c r="CT158" s="2">
        <f t="shared" si="517"/>
        <v>0</v>
      </c>
    </row>
    <row r="159" spans="1:612" ht="18.75" customHeight="1" x14ac:dyDescent="0.25">
      <c r="B159" s="580" t="str">
        <f t="shared" si="499"/>
        <v>C2</v>
      </c>
      <c r="C159" s="600" t="s">
        <v>554</v>
      </c>
      <c r="D159" s="636"/>
      <c r="E159" s="123"/>
      <c r="F159" s="123"/>
      <c r="G159" s="123"/>
      <c r="H159" s="123"/>
      <c r="I159" s="123"/>
      <c r="J159" s="123"/>
      <c r="K159" s="637"/>
      <c r="L159" s="613"/>
      <c r="M159" s="55"/>
      <c r="N159" s="77"/>
      <c r="O159" s="124"/>
      <c r="P159" s="125"/>
      <c r="Q159" s="76"/>
      <c r="R159" s="76"/>
      <c r="S159" s="126"/>
      <c r="T159" s="76"/>
      <c r="U159" s="77"/>
      <c r="V159" s="77"/>
      <c r="W159" s="77"/>
      <c r="X159" s="77"/>
      <c r="Y159" s="127"/>
      <c r="Z159" s="127"/>
      <c r="AA159" s="127"/>
      <c r="AB159" s="127"/>
      <c r="AC159" s="127"/>
      <c r="AD159" s="127"/>
      <c r="AE159" s="127"/>
      <c r="AF159" s="127"/>
      <c r="AG159" s="1041"/>
      <c r="AH159" s="439"/>
      <c r="AI159" s="96"/>
      <c r="AJ159" s="96"/>
      <c r="AK159" s="300"/>
      <c r="AL159" s="439"/>
      <c r="AM159" s="96"/>
      <c r="AN159" s="96"/>
      <c r="AO159" s="448"/>
      <c r="AP159" s="505"/>
      <c r="AQ159" s="96"/>
      <c r="AR159" s="96"/>
      <c r="AS159" s="300"/>
      <c r="AT159" s="439"/>
      <c r="AU159" s="96"/>
      <c r="AV159" s="96"/>
      <c r="AW159" s="448"/>
      <c r="AX159" s="502">
        <f>SUM(AX160:AX164)</f>
        <v>13158.015294915254</v>
      </c>
      <c r="AY159" s="94">
        <f t="shared" ref="AY159:AZ159" si="550">SUM(AY160:AY164)</f>
        <v>127740.90470508474</v>
      </c>
      <c r="AZ159" s="94">
        <f t="shared" si="550"/>
        <v>0</v>
      </c>
      <c r="BA159" s="294">
        <f>AX159+AY159+AZ159</f>
        <v>140898.91999999998</v>
      </c>
      <c r="BB159" s="473">
        <f>SUM(BB160:BB164)</f>
        <v>13158.015294915254</v>
      </c>
      <c r="BC159" s="94">
        <f t="shared" ref="BC159:BD159" si="551">SUM(BC160:BC164)</f>
        <v>127740.90470508474</v>
      </c>
      <c r="BD159" s="94">
        <f t="shared" si="551"/>
        <v>0</v>
      </c>
      <c r="BE159" s="440">
        <f>BB159+BC159+BD159</f>
        <v>140898.91999999998</v>
      </c>
      <c r="BF159" s="502">
        <f>SUM(BF160:BF164)</f>
        <v>14941.986494915254</v>
      </c>
      <c r="BG159" s="94">
        <f t="shared" ref="BG159:BH159" si="552">SUM(BG160:BG164)</f>
        <v>148256.57350508473</v>
      </c>
      <c r="BH159" s="94">
        <f t="shared" si="552"/>
        <v>0</v>
      </c>
      <c r="BI159" s="294">
        <f>BF159+BG159+BH159</f>
        <v>163198.56</v>
      </c>
      <c r="BJ159" s="473">
        <f>SUM(BJ160:BJ164)</f>
        <v>67988.167932203389</v>
      </c>
      <c r="BK159" s="94">
        <f t="shared" ref="BK159:BL159" si="553">SUM(BK160:BK164)</f>
        <v>377712.04406779667</v>
      </c>
      <c r="BL159" s="94">
        <f t="shared" si="553"/>
        <v>0</v>
      </c>
      <c r="BM159" s="440">
        <f>BJ159+BK159+BL159</f>
        <v>445700.21200000006</v>
      </c>
      <c r="BN159" s="502">
        <f>SUM(BN160:BN164)</f>
        <v>0</v>
      </c>
      <c r="BO159" s="94">
        <f t="shared" ref="BO159:BP159" si="554">SUM(BO160:BO164)</f>
        <v>0</v>
      </c>
      <c r="BP159" s="94">
        <f t="shared" si="554"/>
        <v>0</v>
      </c>
      <c r="BQ159" s="294">
        <f>BN159+BO159+BP159</f>
        <v>0</v>
      </c>
      <c r="BR159" s="473">
        <f>SUM(BR160:BR164)</f>
        <v>101982.25189830502</v>
      </c>
      <c r="BS159" s="94">
        <f t="shared" ref="BS159:BT159" si="555">SUM(BS160:BS164)</f>
        <v>566568.06610169495</v>
      </c>
      <c r="BT159" s="94">
        <f t="shared" si="555"/>
        <v>0</v>
      </c>
      <c r="BU159" s="440">
        <f>BR159+BS159+BT159</f>
        <v>668550.31799999997</v>
      </c>
      <c r="BV159" s="502">
        <f>SUM(BV160:BV164)</f>
        <v>0</v>
      </c>
      <c r="BW159" s="94">
        <f t="shared" ref="BW159:BX159" si="556">SUM(BW160:BW164)</f>
        <v>0</v>
      </c>
      <c r="BX159" s="94">
        <f t="shared" si="556"/>
        <v>0</v>
      </c>
      <c r="BY159" s="294">
        <f>BV159+BW159+BX159</f>
        <v>0</v>
      </c>
      <c r="BZ159" s="473">
        <f>SUM(BZ160:BZ164)</f>
        <v>101982.25189830502</v>
      </c>
      <c r="CA159" s="94">
        <f t="shared" ref="CA159:CB159" si="557">SUM(CA160:CA164)</f>
        <v>566568.06610169495</v>
      </c>
      <c r="CB159" s="94">
        <f t="shared" si="557"/>
        <v>0</v>
      </c>
      <c r="CC159" s="440">
        <f>BZ159+CA159+CB159</f>
        <v>668550.31799999997</v>
      </c>
      <c r="CD159" s="349">
        <f t="shared" si="545"/>
        <v>313210.68881355919</v>
      </c>
      <c r="CE159" s="128">
        <f t="shared" si="545"/>
        <v>1914586.5591864409</v>
      </c>
      <c r="CF159" s="128">
        <f t="shared" si="545"/>
        <v>0</v>
      </c>
      <c r="CG159" s="350">
        <f t="shared" si="545"/>
        <v>2227797.2479999997</v>
      </c>
      <c r="CH159" s="695"/>
      <c r="CI159" s="118"/>
      <c r="CJ159" s="823" t="str">
        <f t="shared" si="546"/>
        <v>Error</v>
      </c>
      <c r="CK159" s="824" t="str">
        <f t="shared" si="547"/>
        <v>Error</v>
      </c>
      <c r="CL159" s="825">
        <f t="shared" si="548"/>
        <v>0</v>
      </c>
      <c r="CM159" s="826" t="str">
        <f t="shared" si="549"/>
        <v>Error</v>
      </c>
      <c r="CN159" s="823">
        <v>0</v>
      </c>
      <c r="CO159" s="824">
        <f t="shared" si="512"/>
        <v>313210.68881355919</v>
      </c>
      <c r="CP159" s="825">
        <f t="shared" si="513"/>
        <v>0</v>
      </c>
      <c r="CQ159" s="824">
        <f t="shared" si="514"/>
        <v>1914586.5591864409</v>
      </c>
      <c r="CR159" s="871">
        <f t="shared" si="515"/>
        <v>0</v>
      </c>
      <c r="CS159" s="826">
        <f t="shared" si="516"/>
        <v>2227797.2480000001</v>
      </c>
      <c r="CT159" s="2">
        <f t="shared" si="517"/>
        <v>0</v>
      </c>
    </row>
    <row r="160" spans="1:612" ht="18.75" customHeight="1" x14ac:dyDescent="0.25">
      <c r="B160" s="580" t="str">
        <f t="shared" si="499"/>
        <v>C2</v>
      </c>
      <c r="C160" s="601" t="s">
        <v>555</v>
      </c>
      <c r="D160" s="638"/>
      <c r="E160" s="129"/>
      <c r="F160" s="129"/>
      <c r="G160" s="129"/>
      <c r="H160" s="129"/>
      <c r="I160" s="129"/>
      <c r="J160" s="129"/>
      <c r="K160" s="639"/>
      <c r="L160" s="614"/>
      <c r="M160" s="143">
        <v>2228501.06</v>
      </c>
      <c r="N160" s="131" t="s">
        <v>168</v>
      </c>
      <c r="O160" s="132">
        <f>+Y160</f>
        <v>44654</v>
      </c>
      <c r="P160" s="133">
        <f>+AF160</f>
        <v>44986</v>
      </c>
      <c r="Q160" s="134" t="s">
        <v>778</v>
      </c>
      <c r="R160" s="134">
        <v>1</v>
      </c>
      <c r="S160" s="135"/>
      <c r="T160" s="134" t="s">
        <v>27</v>
      </c>
      <c r="U160" s="42" t="s">
        <v>169</v>
      </c>
      <c r="V160" s="42" t="s">
        <v>75</v>
      </c>
      <c r="W160" s="42">
        <v>230</v>
      </c>
      <c r="X160" s="43">
        <v>44649</v>
      </c>
      <c r="Y160" s="43">
        <f>+X160+5</f>
        <v>44654</v>
      </c>
      <c r="Z160" s="43">
        <f>+Y160+14</f>
        <v>44668</v>
      </c>
      <c r="AA160" s="43">
        <f>+Z160+7+5+2</f>
        <v>44682</v>
      </c>
      <c r="AB160" s="43">
        <f>+AA160+30+7</f>
        <v>44719</v>
      </c>
      <c r="AC160" s="43">
        <f>+AB160+3+3+14</f>
        <v>44739</v>
      </c>
      <c r="AD160" s="43">
        <f>+AC160+3</f>
        <v>44742</v>
      </c>
      <c r="AE160" s="43">
        <f>+AD160+7+7</f>
        <v>44756</v>
      </c>
      <c r="AF160" s="43">
        <f>+AE160+W160</f>
        <v>44986</v>
      </c>
      <c r="AG160" s="1041"/>
      <c r="AH160" s="438"/>
      <c r="AI160" s="136"/>
      <c r="AJ160" s="136"/>
      <c r="AK160" s="556"/>
      <c r="AL160" s="438"/>
      <c r="AM160" s="136"/>
      <c r="AN160" s="136"/>
      <c r="AO160" s="570"/>
      <c r="AP160" s="567"/>
      <c r="AQ160" s="136"/>
      <c r="AR160" s="136"/>
      <c r="AS160" s="556"/>
      <c r="AT160" s="438"/>
      <c r="AU160" s="136"/>
      <c r="AV160" s="136"/>
      <c r="AW160" s="570"/>
      <c r="AX160" s="567"/>
      <c r="AY160" s="136"/>
      <c r="AZ160" s="136"/>
      <c r="BA160" s="556"/>
      <c r="BB160" s="434"/>
      <c r="BC160" s="17"/>
      <c r="BD160" s="17"/>
      <c r="BE160" s="437"/>
      <c r="BF160" s="320"/>
      <c r="BG160" s="17"/>
      <c r="BH160" s="17"/>
      <c r="BI160" s="293"/>
      <c r="BJ160" s="351">
        <v>67988.167932203389</v>
      </c>
      <c r="BK160" s="92">
        <v>377712.04406779667</v>
      </c>
      <c r="BL160" s="17"/>
      <c r="BM160" s="352">
        <v>445700.21200000006</v>
      </c>
      <c r="BN160" s="501"/>
      <c r="BO160" s="92"/>
      <c r="BP160" s="92"/>
      <c r="BQ160" s="295"/>
      <c r="BR160" s="351">
        <v>101982.25189830502</v>
      </c>
      <c r="BS160" s="92">
        <v>566568.06610169495</v>
      </c>
      <c r="BT160" s="92"/>
      <c r="BU160" s="352">
        <v>668550.31799999997</v>
      </c>
      <c r="BV160" s="501"/>
      <c r="BW160" s="92"/>
      <c r="BX160" s="92"/>
      <c r="BY160" s="295"/>
      <c r="BZ160" s="351">
        <v>101982.25189830502</v>
      </c>
      <c r="CA160" s="92">
        <v>566568.06610169495</v>
      </c>
      <c r="CB160" s="92"/>
      <c r="CC160" s="352">
        <v>668550.31799999997</v>
      </c>
      <c r="CD160" s="351">
        <f t="shared" si="545"/>
        <v>271952.67172881344</v>
      </c>
      <c r="CE160" s="92">
        <f t="shared" si="545"/>
        <v>1510848.1762711867</v>
      </c>
      <c r="CF160" s="92">
        <f t="shared" si="545"/>
        <v>0</v>
      </c>
      <c r="CG160" s="352">
        <f t="shared" si="545"/>
        <v>1782800.848</v>
      </c>
      <c r="CH160" s="695" t="s">
        <v>739</v>
      </c>
      <c r="CI160" s="118" t="s">
        <v>773</v>
      </c>
      <c r="CJ160" s="774"/>
      <c r="CK160" s="775"/>
      <c r="CL160" s="775"/>
      <c r="CM160" s="776"/>
      <c r="CN160" s="774">
        <v>0</v>
      </c>
      <c r="CO160" s="775">
        <f t="shared" si="512"/>
        <v>271952.67172881344</v>
      </c>
      <c r="CP160" s="775">
        <f t="shared" si="513"/>
        <v>0</v>
      </c>
      <c r="CQ160" s="775">
        <f t="shared" si="514"/>
        <v>1510848.1762711867</v>
      </c>
      <c r="CR160" s="872">
        <f t="shared" si="515"/>
        <v>0</v>
      </c>
      <c r="CS160" s="776">
        <f t="shared" si="516"/>
        <v>1782800.8480000002</v>
      </c>
      <c r="CT160" s="2">
        <f t="shared" si="517"/>
        <v>0</v>
      </c>
    </row>
    <row r="161" spans="1:612" ht="18.75" customHeight="1" x14ac:dyDescent="0.25">
      <c r="B161" s="580" t="str">
        <f t="shared" si="499"/>
        <v>C2</v>
      </c>
      <c r="C161" s="601" t="s">
        <v>556</v>
      </c>
      <c r="D161" s="638"/>
      <c r="E161" s="129"/>
      <c r="F161" s="129"/>
      <c r="G161" s="129"/>
      <c r="H161" s="129"/>
      <c r="I161" s="129"/>
      <c r="J161" s="129"/>
      <c r="K161" s="639"/>
      <c r="L161" s="614"/>
      <c r="M161" s="143">
        <v>222996.4</v>
      </c>
      <c r="N161" s="131" t="s">
        <v>168</v>
      </c>
      <c r="O161" s="132">
        <f>+Y161</f>
        <v>44654</v>
      </c>
      <c r="P161" s="133">
        <f>+AF161</f>
        <v>44752</v>
      </c>
      <c r="Q161" s="134" t="s">
        <v>778</v>
      </c>
      <c r="R161" s="134">
        <v>1</v>
      </c>
      <c r="S161" s="135"/>
      <c r="T161" s="134" t="s">
        <v>27</v>
      </c>
      <c r="U161" s="42" t="s">
        <v>169</v>
      </c>
      <c r="V161" s="144" t="s">
        <v>60</v>
      </c>
      <c r="W161" s="42">
        <v>60</v>
      </c>
      <c r="X161" s="43">
        <v>44649</v>
      </c>
      <c r="Y161" s="43">
        <f>+X161+5</f>
        <v>44654</v>
      </c>
      <c r="Z161" s="43">
        <f>+Y161+14</f>
        <v>44668</v>
      </c>
      <c r="AA161" s="43">
        <f>+Z161+7</f>
        <v>44675</v>
      </c>
      <c r="AB161" s="43">
        <f>+AA161+7</f>
        <v>44682</v>
      </c>
      <c r="AC161" s="43"/>
      <c r="AD161" s="43"/>
      <c r="AE161" s="43">
        <f>+AB161+10</f>
        <v>44692</v>
      </c>
      <c r="AF161" s="43">
        <f>+AE161+W161</f>
        <v>44752</v>
      </c>
      <c r="AG161" s="1041"/>
      <c r="AH161" s="443"/>
      <c r="AI161" s="95"/>
      <c r="AJ161" s="136"/>
      <c r="AK161" s="557"/>
      <c r="AL161" s="443"/>
      <c r="AM161" s="95"/>
      <c r="AN161" s="136"/>
      <c r="AO161" s="548"/>
      <c r="AP161" s="506"/>
      <c r="AQ161" s="95"/>
      <c r="AR161" s="136"/>
      <c r="AS161" s="557"/>
      <c r="AT161" s="443"/>
      <c r="AU161" s="95"/>
      <c r="AV161" s="136"/>
      <c r="AW161" s="548"/>
      <c r="AX161" s="506">
        <v>5351.9135999999999</v>
      </c>
      <c r="AY161" s="95">
        <v>61547.006399999998</v>
      </c>
      <c r="AZ161" s="136"/>
      <c r="BA161" s="557">
        <v>66898.92</v>
      </c>
      <c r="BB161" s="443">
        <v>5351.9135999999999</v>
      </c>
      <c r="BC161" s="95">
        <v>61547.006399999998</v>
      </c>
      <c r="BD161" s="92"/>
      <c r="BE161" s="352">
        <v>66898.92</v>
      </c>
      <c r="BF161" s="506">
        <v>7135.8847999999998</v>
      </c>
      <c r="BG161" s="95">
        <v>82062.675199999998</v>
      </c>
      <c r="BH161" s="92"/>
      <c r="BI161" s="295">
        <v>89198.56</v>
      </c>
      <c r="BJ161" s="351"/>
      <c r="BK161" s="92"/>
      <c r="BL161" s="92"/>
      <c r="BM161" s="437"/>
      <c r="BN161" s="320"/>
      <c r="BO161" s="17"/>
      <c r="BP161" s="17"/>
      <c r="BQ161" s="293"/>
      <c r="BR161" s="434"/>
      <c r="BS161" s="17"/>
      <c r="BT161" s="17"/>
      <c r="BU161" s="437"/>
      <c r="BV161" s="320"/>
      <c r="BW161" s="17"/>
      <c r="BX161" s="17"/>
      <c r="BY161" s="293"/>
      <c r="BZ161" s="434"/>
      <c r="CA161" s="17"/>
      <c r="CB161" s="17"/>
      <c r="CC161" s="437"/>
      <c r="CD161" s="351">
        <f t="shared" si="545"/>
        <v>17839.712</v>
      </c>
      <c r="CE161" s="92">
        <f t="shared" si="545"/>
        <v>205156.68799999999</v>
      </c>
      <c r="CF161" s="92">
        <f t="shared" si="545"/>
        <v>0</v>
      </c>
      <c r="CG161" s="352">
        <f t="shared" si="545"/>
        <v>222996.4</v>
      </c>
      <c r="CH161" s="695" t="s">
        <v>739</v>
      </c>
      <c r="CI161" s="118" t="s">
        <v>773</v>
      </c>
      <c r="CJ161" s="774"/>
      <c r="CK161" s="775"/>
      <c r="CL161" s="775"/>
      <c r="CM161" s="776"/>
      <c r="CN161" s="774">
        <v>0</v>
      </c>
      <c r="CO161" s="775">
        <f t="shared" si="512"/>
        <v>17839.712</v>
      </c>
      <c r="CP161" s="775">
        <f t="shared" si="513"/>
        <v>0</v>
      </c>
      <c r="CQ161" s="775">
        <f t="shared" si="514"/>
        <v>205156.68799999999</v>
      </c>
      <c r="CR161" s="872">
        <f t="shared" si="515"/>
        <v>0</v>
      </c>
      <c r="CS161" s="776">
        <f t="shared" si="516"/>
        <v>222996.4</v>
      </c>
      <c r="CT161" s="2">
        <f t="shared" si="517"/>
        <v>0</v>
      </c>
    </row>
    <row r="162" spans="1:612" ht="18.75" customHeight="1" x14ac:dyDescent="0.25">
      <c r="B162" s="580" t="str">
        <f t="shared" si="499"/>
        <v>C2</v>
      </c>
      <c r="C162" s="601" t="s">
        <v>557</v>
      </c>
      <c r="D162" s="638"/>
      <c r="E162" s="129"/>
      <c r="F162" s="129"/>
      <c r="G162" s="129"/>
      <c r="H162" s="129"/>
      <c r="I162" s="129"/>
      <c r="J162" s="129"/>
      <c r="K162" s="639"/>
      <c r="L162" s="614"/>
      <c r="M162" s="143">
        <v>66000</v>
      </c>
      <c r="N162" s="131" t="s">
        <v>168</v>
      </c>
      <c r="O162" s="132">
        <f>+Y162</f>
        <v>0</v>
      </c>
      <c r="P162" s="133">
        <f>+AF162</f>
        <v>0</v>
      </c>
      <c r="Q162" s="134"/>
      <c r="R162" s="134">
        <v>1</v>
      </c>
      <c r="S162" s="135"/>
      <c r="T162" s="134" t="s">
        <v>27</v>
      </c>
      <c r="U162" s="42"/>
      <c r="V162" s="42"/>
      <c r="W162" s="42"/>
      <c r="X162" s="42"/>
      <c r="Y162" s="46"/>
      <c r="Z162" s="46"/>
      <c r="AA162" s="46"/>
      <c r="AB162" s="46"/>
      <c r="AC162" s="46"/>
      <c r="AD162" s="46"/>
      <c r="AE162" s="46"/>
      <c r="AF162" s="46"/>
      <c r="AG162" s="1041"/>
      <c r="AH162" s="443"/>
      <c r="AI162" s="95"/>
      <c r="AJ162" s="136"/>
      <c r="AK162" s="557"/>
      <c r="AL162" s="443"/>
      <c r="AM162" s="95"/>
      <c r="AN162" s="136"/>
      <c r="AO162" s="548"/>
      <c r="AP162" s="506"/>
      <c r="AQ162" s="95"/>
      <c r="AR162" s="136"/>
      <c r="AS162" s="557"/>
      <c r="AT162" s="443"/>
      <c r="AU162" s="95"/>
      <c r="AV162" s="136"/>
      <c r="AW162" s="548"/>
      <c r="AX162" s="506">
        <v>1760</v>
      </c>
      <c r="AY162" s="95">
        <v>20240</v>
      </c>
      <c r="AZ162" s="136"/>
      <c r="BA162" s="557">
        <v>22000</v>
      </c>
      <c r="BB162" s="443">
        <v>1760</v>
      </c>
      <c r="BC162" s="95">
        <v>20240</v>
      </c>
      <c r="BD162" s="92"/>
      <c r="BE162" s="352">
        <v>22000</v>
      </c>
      <c r="BF162" s="506">
        <v>1760</v>
      </c>
      <c r="BG162" s="95">
        <v>20240</v>
      </c>
      <c r="BH162" s="92"/>
      <c r="BI162" s="295">
        <v>22000</v>
      </c>
      <c r="BJ162" s="351"/>
      <c r="BK162" s="92"/>
      <c r="BL162" s="92"/>
      <c r="BM162" s="437"/>
      <c r="BN162" s="320"/>
      <c r="BO162" s="17"/>
      <c r="BP162" s="17"/>
      <c r="BQ162" s="293"/>
      <c r="BR162" s="434"/>
      <c r="BS162" s="17"/>
      <c r="BT162" s="17"/>
      <c r="BU162" s="437"/>
      <c r="BV162" s="320"/>
      <c r="BW162" s="17"/>
      <c r="BX162" s="17"/>
      <c r="BY162" s="293"/>
      <c r="BZ162" s="434"/>
      <c r="CA162" s="17"/>
      <c r="CB162" s="17"/>
      <c r="CC162" s="437"/>
      <c r="CD162" s="351">
        <f t="shared" si="545"/>
        <v>5280</v>
      </c>
      <c r="CE162" s="92">
        <f t="shared" si="545"/>
        <v>60720</v>
      </c>
      <c r="CF162" s="92">
        <f t="shared" si="545"/>
        <v>0</v>
      </c>
      <c r="CG162" s="352">
        <f t="shared" si="545"/>
        <v>66000</v>
      </c>
      <c r="CH162" s="695" t="s">
        <v>739</v>
      </c>
      <c r="CI162" s="118" t="s">
        <v>773</v>
      </c>
      <c r="CJ162" s="774"/>
      <c r="CK162" s="775"/>
      <c r="CL162" s="775"/>
      <c r="CM162" s="776"/>
      <c r="CN162" s="774">
        <v>0</v>
      </c>
      <c r="CO162" s="775">
        <f t="shared" si="512"/>
        <v>5280</v>
      </c>
      <c r="CP162" s="775">
        <f t="shared" si="513"/>
        <v>0</v>
      </c>
      <c r="CQ162" s="775">
        <f t="shared" si="514"/>
        <v>60720</v>
      </c>
      <c r="CR162" s="872">
        <f t="shared" si="515"/>
        <v>0</v>
      </c>
      <c r="CS162" s="776">
        <f t="shared" si="516"/>
        <v>66000</v>
      </c>
      <c r="CT162" s="2">
        <f t="shared" si="517"/>
        <v>0</v>
      </c>
    </row>
    <row r="163" spans="1:612" ht="18.75" customHeight="1" x14ac:dyDescent="0.25">
      <c r="B163" s="580" t="str">
        <f t="shared" si="499"/>
        <v>C2</v>
      </c>
      <c r="C163" s="601" t="s">
        <v>558</v>
      </c>
      <c r="D163" s="638"/>
      <c r="E163" s="129"/>
      <c r="F163" s="129"/>
      <c r="G163" s="129"/>
      <c r="H163" s="129"/>
      <c r="I163" s="129"/>
      <c r="J163" s="129"/>
      <c r="K163" s="639"/>
      <c r="L163" s="614"/>
      <c r="M163" s="143">
        <v>78000</v>
      </c>
      <c r="N163" s="131" t="s">
        <v>168</v>
      </c>
      <c r="O163" s="132">
        <f>+Y163</f>
        <v>44650</v>
      </c>
      <c r="P163" s="133">
        <f>+AF163</f>
        <v>44778</v>
      </c>
      <c r="Q163" s="134" t="s">
        <v>778</v>
      </c>
      <c r="R163" s="134">
        <v>1</v>
      </c>
      <c r="S163" s="139"/>
      <c r="T163" s="134" t="s">
        <v>27</v>
      </c>
      <c r="U163" s="42" t="s">
        <v>169</v>
      </c>
      <c r="V163" s="131" t="s">
        <v>60</v>
      </c>
      <c r="W163" s="42">
        <v>90</v>
      </c>
      <c r="X163" s="43">
        <v>44645</v>
      </c>
      <c r="Y163" s="43">
        <f>+X163+5</f>
        <v>44650</v>
      </c>
      <c r="Z163" s="43">
        <f>+Y163+14</f>
        <v>44664</v>
      </c>
      <c r="AA163" s="43">
        <f>+Z163+7</f>
        <v>44671</v>
      </c>
      <c r="AB163" s="43">
        <f>+AA163+7</f>
        <v>44678</v>
      </c>
      <c r="AC163" s="43"/>
      <c r="AD163" s="43"/>
      <c r="AE163" s="43">
        <f>+AB163+10</f>
        <v>44688</v>
      </c>
      <c r="AF163" s="43">
        <f>+AE163+W163</f>
        <v>44778</v>
      </c>
      <c r="AG163" s="1041"/>
      <c r="AH163" s="443"/>
      <c r="AI163" s="95"/>
      <c r="AJ163" s="136"/>
      <c r="AK163" s="557"/>
      <c r="AL163" s="443"/>
      <c r="AM163" s="95"/>
      <c r="AN163" s="136"/>
      <c r="AO163" s="548"/>
      <c r="AP163" s="506"/>
      <c r="AQ163" s="95"/>
      <c r="AR163" s="136"/>
      <c r="AS163" s="557"/>
      <c r="AT163" s="443"/>
      <c r="AU163" s="95"/>
      <c r="AV163" s="136"/>
      <c r="AW163" s="548"/>
      <c r="AX163" s="506">
        <v>2080</v>
      </c>
      <c r="AY163" s="95">
        <v>23920</v>
      </c>
      <c r="AZ163" s="136"/>
      <c r="BA163" s="557">
        <v>26000</v>
      </c>
      <c r="BB163" s="443">
        <v>2080</v>
      </c>
      <c r="BC163" s="95">
        <v>23920</v>
      </c>
      <c r="BD163" s="92"/>
      <c r="BE163" s="352">
        <v>26000</v>
      </c>
      <c r="BF163" s="506">
        <v>2080</v>
      </c>
      <c r="BG163" s="95">
        <v>23920</v>
      </c>
      <c r="BH163" s="92"/>
      <c r="BI163" s="295">
        <v>26000</v>
      </c>
      <c r="BJ163" s="351"/>
      <c r="BK163" s="92"/>
      <c r="BL163" s="92"/>
      <c r="BM163" s="437"/>
      <c r="BN163" s="320"/>
      <c r="BO163" s="17"/>
      <c r="BP163" s="17"/>
      <c r="BQ163" s="293"/>
      <c r="BR163" s="434"/>
      <c r="BS163" s="17"/>
      <c r="BT163" s="17"/>
      <c r="BU163" s="437"/>
      <c r="BV163" s="320"/>
      <c r="BW163" s="17"/>
      <c r="BX163" s="17"/>
      <c r="BY163" s="293"/>
      <c r="BZ163" s="434"/>
      <c r="CA163" s="17"/>
      <c r="CB163" s="17"/>
      <c r="CC163" s="437"/>
      <c r="CD163" s="351">
        <f t="shared" si="545"/>
        <v>6240</v>
      </c>
      <c r="CE163" s="92">
        <f t="shared" si="545"/>
        <v>71760</v>
      </c>
      <c r="CF163" s="92">
        <f t="shared" si="545"/>
        <v>0</v>
      </c>
      <c r="CG163" s="352">
        <f t="shared" si="545"/>
        <v>78000</v>
      </c>
      <c r="CH163" s="695" t="s">
        <v>739</v>
      </c>
      <c r="CI163" s="118" t="s">
        <v>773</v>
      </c>
      <c r="CJ163" s="774"/>
      <c r="CK163" s="775"/>
      <c r="CL163" s="775"/>
      <c r="CM163" s="776"/>
      <c r="CN163" s="774">
        <v>0</v>
      </c>
      <c r="CO163" s="775">
        <f t="shared" si="512"/>
        <v>6240</v>
      </c>
      <c r="CP163" s="775">
        <f t="shared" si="513"/>
        <v>0</v>
      </c>
      <c r="CQ163" s="775">
        <f t="shared" si="514"/>
        <v>71760</v>
      </c>
      <c r="CR163" s="872">
        <f t="shared" si="515"/>
        <v>0</v>
      </c>
      <c r="CS163" s="776">
        <f t="shared" si="516"/>
        <v>78000</v>
      </c>
      <c r="CT163" s="2">
        <f t="shared" si="517"/>
        <v>0</v>
      </c>
    </row>
    <row r="164" spans="1:612" ht="18.75" customHeight="1" x14ac:dyDescent="0.25">
      <c r="B164" s="580" t="str">
        <f t="shared" si="499"/>
        <v>C2</v>
      </c>
      <c r="C164" s="601" t="s">
        <v>559</v>
      </c>
      <c r="D164" s="638"/>
      <c r="E164" s="129"/>
      <c r="F164" s="129"/>
      <c r="G164" s="129"/>
      <c r="H164" s="129"/>
      <c r="I164" s="129"/>
      <c r="J164" s="129"/>
      <c r="K164" s="639"/>
      <c r="L164" s="614"/>
      <c r="M164" s="143">
        <v>78000</v>
      </c>
      <c r="N164" s="131" t="s">
        <v>168</v>
      </c>
      <c r="O164" s="132">
        <f>+Y164</f>
        <v>44654</v>
      </c>
      <c r="P164" s="133">
        <f>+AF164</f>
        <v>44800</v>
      </c>
      <c r="Q164" s="134" t="s">
        <v>778</v>
      </c>
      <c r="R164" s="134">
        <v>1</v>
      </c>
      <c r="S164" s="139"/>
      <c r="T164" s="134" t="s">
        <v>27</v>
      </c>
      <c r="U164" s="42" t="s">
        <v>169</v>
      </c>
      <c r="V164" s="42" t="s">
        <v>86</v>
      </c>
      <c r="W164" s="42">
        <v>90</v>
      </c>
      <c r="X164" s="43">
        <v>44649</v>
      </c>
      <c r="Y164" s="43">
        <f>+X164+5</f>
        <v>44654</v>
      </c>
      <c r="Z164" s="46">
        <f>+Y164+14</f>
        <v>44668</v>
      </c>
      <c r="AA164" s="46">
        <f>+Z164+5+5</f>
        <v>44678</v>
      </c>
      <c r="AB164" s="46">
        <f>+AA164+14+7</f>
        <v>44699</v>
      </c>
      <c r="AC164" s="46"/>
      <c r="AD164" s="46">
        <f>+AB164+1</f>
        <v>44700</v>
      </c>
      <c r="AE164" s="46">
        <f>+AD164+10</f>
        <v>44710</v>
      </c>
      <c r="AF164" s="43">
        <f>+AE164+W164</f>
        <v>44800</v>
      </c>
      <c r="AG164" s="1041"/>
      <c r="AH164" s="443"/>
      <c r="AI164" s="95"/>
      <c r="AJ164" s="136"/>
      <c r="AK164" s="557"/>
      <c r="AL164" s="443"/>
      <c r="AM164" s="95"/>
      <c r="AN164" s="136"/>
      <c r="AO164" s="548"/>
      <c r="AP164" s="506"/>
      <c r="AQ164" s="95"/>
      <c r="AR164" s="136"/>
      <c r="AS164" s="557"/>
      <c r="AT164" s="443"/>
      <c r="AU164" s="95"/>
      <c r="AV164" s="136"/>
      <c r="AW164" s="548"/>
      <c r="AX164" s="506">
        <v>3966.1016949152545</v>
      </c>
      <c r="AY164" s="95">
        <v>22033.898305084746</v>
      </c>
      <c r="AZ164" s="136"/>
      <c r="BA164" s="557">
        <v>26000</v>
      </c>
      <c r="BB164" s="443">
        <v>3966.1016949152545</v>
      </c>
      <c r="BC164" s="95">
        <v>22033.898305084746</v>
      </c>
      <c r="BD164" s="92"/>
      <c r="BE164" s="352">
        <v>26000</v>
      </c>
      <c r="BF164" s="506">
        <v>3966.1016949152545</v>
      </c>
      <c r="BG164" s="95">
        <v>22033.898305084746</v>
      </c>
      <c r="BH164" s="92"/>
      <c r="BI164" s="295">
        <v>26000</v>
      </c>
      <c r="BJ164" s="351"/>
      <c r="BK164" s="92"/>
      <c r="BL164" s="92"/>
      <c r="BM164" s="437"/>
      <c r="BN164" s="320"/>
      <c r="BO164" s="17"/>
      <c r="BP164" s="17"/>
      <c r="BQ164" s="293"/>
      <c r="BR164" s="434"/>
      <c r="BS164" s="17"/>
      <c r="BT164" s="17"/>
      <c r="BU164" s="437"/>
      <c r="BV164" s="320"/>
      <c r="BW164" s="17"/>
      <c r="BX164" s="17"/>
      <c r="BY164" s="293"/>
      <c r="BZ164" s="434"/>
      <c r="CA164" s="17"/>
      <c r="CB164" s="17"/>
      <c r="CC164" s="437"/>
      <c r="CD164" s="351">
        <f t="shared" si="545"/>
        <v>11898.305084745763</v>
      </c>
      <c r="CE164" s="92">
        <f t="shared" si="545"/>
        <v>66101.694915254237</v>
      </c>
      <c r="CF164" s="92">
        <f t="shared" si="545"/>
        <v>0</v>
      </c>
      <c r="CG164" s="352">
        <f t="shared" si="545"/>
        <v>78000</v>
      </c>
      <c r="CH164" s="695" t="s">
        <v>739</v>
      </c>
      <c r="CI164" s="118" t="s">
        <v>773</v>
      </c>
      <c r="CJ164" s="774"/>
      <c r="CK164" s="775"/>
      <c r="CL164" s="775"/>
      <c r="CM164" s="776"/>
      <c r="CN164" s="774">
        <v>0</v>
      </c>
      <c r="CO164" s="775">
        <f t="shared" si="512"/>
        <v>11898.305084745763</v>
      </c>
      <c r="CP164" s="775">
        <f t="shared" si="513"/>
        <v>0</v>
      </c>
      <c r="CQ164" s="775">
        <f t="shared" si="514"/>
        <v>66101.694915254237</v>
      </c>
      <c r="CR164" s="872">
        <f t="shared" si="515"/>
        <v>0</v>
      </c>
      <c r="CS164" s="776">
        <f t="shared" si="516"/>
        <v>78000</v>
      </c>
      <c r="CT164" s="2">
        <f t="shared" si="517"/>
        <v>0</v>
      </c>
    </row>
    <row r="165" spans="1:612" ht="18.75" customHeight="1" x14ac:dyDescent="0.25">
      <c r="B165" s="580" t="str">
        <f t="shared" si="499"/>
        <v>C2</v>
      </c>
      <c r="C165" s="600" t="s">
        <v>561</v>
      </c>
      <c r="D165" s="636"/>
      <c r="E165" s="123"/>
      <c r="F165" s="123"/>
      <c r="G165" s="123"/>
      <c r="H165" s="123"/>
      <c r="I165" s="123"/>
      <c r="J165" s="123"/>
      <c r="K165" s="637"/>
      <c r="L165" s="613"/>
      <c r="M165" s="145"/>
      <c r="N165" s="77"/>
      <c r="O165" s="124"/>
      <c r="P165" s="125"/>
      <c r="Q165" s="76"/>
      <c r="R165" s="76"/>
      <c r="S165" s="141"/>
      <c r="T165" s="76"/>
      <c r="U165" s="77"/>
      <c r="V165" s="77"/>
      <c r="W165" s="77"/>
      <c r="X165" s="124"/>
      <c r="Y165" s="124"/>
      <c r="Z165" s="127"/>
      <c r="AA165" s="127"/>
      <c r="AB165" s="127"/>
      <c r="AC165" s="127"/>
      <c r="AD165" s="127"/>
      <c r="AE165" s="127"/>
      <c r="AF165" s="127"/>
      <c r="AG165" s="1041"/>
      <c r="AH165" s="439"/>
      <c r="AI165" s="96"/>
      <c r="AJ165" s="96"/>
      <c r="AK165" s="300"/>
      <c r="AL165" s="439"/>
      <c r="AM165" s="96"/>
      <c r="AN165" s="96"/>
      <c r="AO165" s="448"/>
      <c r="AP165" s="505"/>
      <c r="AQ165" s="96"/>
      <c r="AR165" s="96"/>
      <c r="AS165" s="300"/>
      <c r="AT165" s="439"/>
      <c r="AU165" s="96"/>
      <c r="AV165" s="96"/>
      <c r="AW165" s="448"/>
      <c r="AX165" s="502">
        <v>5448.3611199999996</v>
      </c>
      <c r="AY165" s="94">
        <v>62656.152879999994</v>
      </c>
      <c r="AZ165" s="94">
        <v>0</v>
      </c>
      <c r="BA165" s="294">
        <v>68104.513999999996</v>
      </c>
      <c r="BB165" s="473">
        <v>5448.3611199999996</v>
      </c>
      <c r="BC165" s="94">
        <v>62656.152879999994</v>
      </c>
      <c r="BD165" s="94">
        <v>0</v>
      </c>
      <c r="BE165" s="440">
        <v>68104.513999999996</v>
      </c>
      <c r="BF165" s="502">
        <v>6251.1481600000006</v>
      </c>
      <c r="BG165" s="94">
        <v>71888.203840000002</v>
      </c>
      <c r="BH165" s="94">
        <v>0</v>
      </c>
      <c r="BI165" s="294">
        <v>78139.351999999999</v>
      </c>
      <c r="BJ165" s="473">
        <v>12479.605936</v>
      </c>
      <c r="BK165" s="94">
        <v>143515.468264</v>
      </c>
      <c r="BL165" s="94">
        <v>0</v>
      </c>
      <c r="BM165" s="440">
        <v>155995.0742</v>
      </c>
      <c r="BN165" s="502">
        <v>0</v>
      </c>
      <c r="BO165" s="94">
        <v>0</v>
      </c>
      <c r="BP165" s="94">
        <v>0</v>
      </c>
      <c r="BQ165" s="294">
        <v>0</v>
      </c>
      <c r="BR165" s="473">
        <v>18719.408903999996</v>
      </c>
      <c r="BS165" s="94">
        <v>215273.20239599998</v>
      </c>
      <c r="BT165" s="94">
        <v>0</v>
      </c>
      <c r="BU165" s="440">
        <v>233992.61129999999</v>
      </c>
      <c r="BV165" s="502">
        <v>0</v>
      </c>
      <c r="BW165" s="94">
        <v>0</v>
      </c>
      <c r="BX165" s="94">
        <v>0</v>
      </c>
      <c r="BY165" s="294">
        <v>0</v>
      </c>
      <c r="BZ165" s="473">
        <v>18719.408903999996</v>
      </c>
      <c r="CA165" s="94">
        <v>215273.20239599998</v>
      </c>
      <c r="CB165" s="94">
        <v>0</v>
      </c>
      <c r="CC165" s="440">
        <v>233992.61129999999</v>
      </c>
      <c r="CD165" s="349">
        <f>AH165+AL165+AP165+AT165+AX165+BB165+BF165+BJ165+BN165+BR165+BV165+BZ165</f>
        <v>67066.294143999985</v>
      </c>
      <c r="CE165" s="128">
        <f>AI165+AM165+AQ165+AU165+AY165+BC165+BG165+BK165+BO165+BS165+BW165+CA165</f>
        <v>771262.38265600009</v>
      </c>
      <c r="CF165" s="128">
        <f>AJ165+AN165+AR165+AV165+AZ165+BD165+BH165+BL165+BP165+BT165+BX165+CB165</f>
        <v>0</v>
      </c>
      <c r="CG165" s="350">
        <f>AK165+AO165+AS165+AW165+BA165+BE165+BI165+BM165+BQ165+BU165+BY165+CC165</f>
        <v>838328.67680000002</v>
      </c>
      <c r="CH165" s="695"/>
      <c r="CI165" s="118"/>
      <c r="CJ165" s="823" t="str">
        <f>IF(H165=0,IF(CD165&gt;0,"Error",H165-CD165),H165-CD165)</f>
        <v>Error</v>
      </c>
      <c r="CK165" s="824" t="str">
        <f t="shared" ref="CK165" si="558">IF(I165=0,IF(CE165&gt;0,"Error",I165-CE165),I165-CE165)</f>
        <v>Error</v>
      </c>
      <c r="CL165" s="825">
        <f t="shared" ref="CL165" si="559">IF(J165=0,IF(CF165&gt;0,"Error",J165-CF165),J165-CF165)</f>
        <v>0</v>
      </c>
      <c r="CM165" s="826" t="str">
        <f t="shared" ref="CM165" si="560">IF(K165=0,IF(CG165&gt;0,"Error",K165-CG165),K165-CG165)</f>
        <v>Error</v>
      </c>
      <c r="CN165" s="823">
        <v>0</v>
      </c>
      <c r="CO165" s="824">
        <f t="shared" si="512"/>
        <v>67066.294143999985</v>
      </c>
      <c r="CP165" s="825">
        <f t="shared" si="513"/>
        <v>0</v>
      </c>
      <c r="CQ165" s="824">
        <f t="shared" si="514"/>
        <v>771262.38265600009</v>
      </c>
      <c r="CR165" s="871">
        <f t="shared" si="515"/>
        <v>0</v>
      </c>
      <c r="CS165" s="826">
        <f t="shared" si="516"/>
        <v>838328.67680000002</v>
      </c>
      <c r="CT165" s="2">
        <f t="shared" si="517"/>
        <v>0</v>
      </c>
    </row>
    <row r="166" spans="1:612" ht="18.75" customHeight="1" x14ac:dyDescent="0.25">
      <c r="B166" s="580" t="str">
        <f t="shared" si="499"/>
        <v>C2</v>
      </c>
      <c r="C166" s="601" t="s">
        <v>560</v>
      </c>
      <c r="D166" s="638"/>
      <c r="E166" s="129"/>
      <c r="F166" s="129"/>
      <c r="G166" s="129"/>
      <c r="H166" s="129"/>
      <c r="I166" s="129"/>
      <c r="J166" s="129"/>
      <c r="K166" s="639"/>
      <c r="L166" s="614"/>
      <c r="M166" s="143">
        <v>779975.37099999993</v>
      </c>
      <c r="N166" s="131" t="s">
        <v>168</v>
      </c>
      <c r="O166" s="132">
        <f>+Y166</f>
        <v>44654</v>
      </c>
      <c r="P166" s="133">
        <f>+AF166</f>
        <v>44922</v>
      </c>
      <c r="Q166" s="134"/>
      <c r="R166" s="134"/>
      <c r="S166" s="139"/>
      <c r="T166" s="134" t="s">
        <v>27</v>
      </c>
      <c r="U166" s="42" t="s">
        <v>169</v>
      </c>
      <c r="V166" s="131" t="s">
        <v>60</v>
      </c>
      <c r="W166" s="42">
        <v>230</v>
      </c>
      <c r="X166" s="43">
        <v>44649</v>
      </c>
      <c r="Y166" s="43">
        <f>+X166+5</f>
        <v>44654</v>
      </c>
      <c r="Z166" s="43">
        <f>+Y166+14</f>
        <v>44668</v>
      </c>
      <c r="AA166" s="43">
        <f>+Z166+7</f>
        <v>44675</v>
      </c>
      <c r="AB166" s="43">
        <f>+AA166+7</f>
        <v>44682</v>
      </c>
      <c r="AC166" s="43"/>
      <c r="AD166" s="43"/>
      <c r="AE166" s="43">
        <f>+AB166+10</f>
        <v>44692</v>
      </c>
      <c r="AF166" s="43">
        <f>+AE166+W166</f>
        <v>44922</v>
      </c>
      <c r="AG166" s="409"/>
      <c r="AH166" s="438"/>
      <c r="AI166" s="136"/>
      <c r="AJ166" s="136"/>
      <c r="AK166" s="556"/>
      <c r="AL166" s="438"/>
      <c r="AM166" s="136"/>
      <c r="AN166" s="136"/>
      <c r="AO166" s="570"/>
      <c r="AP166" s="567"/>
      <c r="AQ166" s="136"/>
      <c r="AR166" s="136"/>
      <c r="AS166" s="556"/>
      <c r="AT166" s="438"/>
      <c r="AU166" s="136"/>
      <c r="AV166" s="136"/>
      <c r="AW166" s="570"/>
      <c r="AX166" s="567"/>
      <c r="AY166" s="136"/>
      <c r="AZ166" s="136"/>
      <c r="BA166" s="556"/>
      <c r="BB166" s="434"/>
      <c r="BC166" s="17"/>
      <c r="BD166" s="17"/>
      <c r="BE166" s="437"/>
      <c r="BF166" s="320"/>
      <c r="BG166" s="17"/>
      <c r="BH166" s="17"/>
      <c r="BI166" s="293"/>
      <c r="BJ166" s="443">
        <v>12479.605936</v>
      </c>
      <c r="BK166" s="95">
        <v>143515.468264</v>
      </c>
      <c r="BL166" s="17"/>
      <c r="BM166" s="352">
        <v>155995.0742</v>
      </c>
      <c r="BN166" s="501"/>
      <c r="BO166" s="92"/>
      <c r="BP166" s="92"/>
      <c r="BQ166" s="293"/>
      <c r="BR166" s="443">
        <v>18719.408903999996</v>
      </c>
      <c r="BS166" s="95">
        <v>215273.20239599998</v>
      </c>
      <c r="BT166" s="17"/>
      <c r="BU166" s="352">
        <v>233992.61129999996</v>
      </c>
      <c r="BV166" s="501"/>
      <c r="BW166" s="92"/>
      <c r="BX166" s="92"/>
      <c r="BY166" s="295"/>
      <c r="BZ166" s="443">
        <v>18719.408903999996</v>
      </c>
      <c r="CA166" s="95">
        <v>215273.20239599998</v>
      </c>
      <c r="CB166" s="92"/>
      <c r="CC166" s="352">
        <v>233992.61129999996</v>
      </c>
      <c r="CD166" s="351">
        <f t="shared" ref="CD166:CG170" si="561">AH166+AL166+AP166+AT166+AX166+BB166+BF166+BJ166+BN166+BR166+BV166+BZ166</f>
        <v>49918.423743999992</v>
      </c>
      <c r="CE166" s="92">
        <f t="shared" si="561"/>
        <v>574061.87305599987</v>
      </c>
      <c r="CF166" s="92">
        <f t="shared" si="561"/>
        <v>0</v>
      </c>
      <c r="CG166" s="352">
        <f t="shared" si="561"/>
        <v>623980.29679999989</v>
      </c>
      <c r="CH166" s="695" t="s">
        <v>739</v>
      </c>
      <c r="CI166" s="118" t="s">
        <v>773</v>
      </c>
      <c r="CJ166" s="774"/>
      <c r="CK166" s="775"/>
      <c r="CL166" s="775"/>
      <c r="CM166" s="776"/>
      <c r="CN166" s="774">
        <v>0</v>
      </c>
      <c r="CO166" s="775">
        <f t="shared" si="512"/>
        <v>49918.423743999992</v>
      </c>
      <c r="CP166" s="775">
        <f t="shared" si="513"/>
        <v>0</v>
      </c>
      <c r="CQ166" s="775">
        <f t="shared" si="514"/>
        <v>574061.87305599987</v>
      </c>
      <c r="CR166" s="872">
        <f t="shared" si="515"/>
        <v>0</v>
      </c>
      <c r="CS166" s="776">
        <f t="shared" si="516"/>
        <v>623980.29679999989</v>
      </c>
      <c r="CT166" s="2">
        <f t="shared" si="517"/>
        <v>0</v>
      </c>
    </row>
    <row r="167" spans="1:612" ht="18.75" customHeight="1" x14ac:dyDescent="0.25">
      <c r="B167" s="580" t="str">
        <f t="shared" si="499"/>
        <v>C2</v>
      </c>
      <c r="C167" s="601" t="s">
        <v>562</v>
      </c>
      <c r="D167" s="638"/>
      <c r="E167" s="129"/>
      <c r="F167" s="129"/>
      <c r="G167" s="129"/>
      <c r="H167" s="129"/>
      <c r="I167" s="129"/>
      <c r="J167" s="129"/>
      <c r="K167" s="639"/>
      <c r="L167" s="614"/>
      <c r="M167" s="143">
        <v>100348.38</v>
      </c>
      <c r="N167" s="131" t="s">
        <v>168</v>
      </c>
      <c r="O167" s="132">
        <f>+Y167</f>
        <v>44654</v>
      </c>
      <c r="P167" s="133">
        <f>+AF167</f>
        <v>44752</v>
      </c>
      <c r="Q167" s="134"/>
      <c r="R167" s="134"/>
      <c r="S167" s="139"/>
      <c r="T167" s="134" t="s">
        <v>27</v>
      </c>
      <c r="U167" s="42" t="s">
        <v>169</v>
      </c>
      <c r="V167" s="131" t="s">
        <v>60</v>
      </c>
      <c r="W167" s="42">
        <v>60</v>
      </c>
      <c r="X167" s="43">
        <v>44649</v>
      </c>
      <c r="Y167" s="43">
        <f>+X167+5</f>
        <v>44654</v>
      </c>
      <c r="Z167" s="43">
        <f>+Y167+14</f>
        <v>44668</v>
      </c>
      <c r="AA167" s="43">
        <f>+Z167+7</f>
        <v>44675</v>
      </c>
      <c r="AB167" s="43">
        <f>+AA167+7</f>
        <v>44682</v>
      </c>
      <c r="AC167" s="43"/>
      <c r="AD167" s="43"/>
      <c r="AE167" s="43">
        <f>+AB167+10</f>
        <v>44692</v>
      </c>
      <c r="AF167" s="43">
        <f>+AE167+W167</f>
        <v>44752</v>
      </c>
      <c r="AG167" s="409"/>
      <c r="AH167" s="443"/>
      <c r="AI167" s="95"/>
      <c r="AJ167" s="136"/>
      <c r="AK167" s="557"/>
      <c r="AL167" s="443"/>
      <c r="AM167" s="95"/>
      <c r="AN167" s="136"/>
      <c r="AO167" s="548"/>
      <c r="AP167" s="506"/>
      <c r="AQ167" s="95"/>
      <c r="AR167" s="136"/>
      <c r="AS167" s="557"/>
      <c r="AT167" s="443"/>
      <c r="AU167" s="95"/>
      <c r="AV167" s="136"/>
      <c r="AW167" s="548"/>
      <c r="AX167" s="506">
        <v>2408.36112</v>
      </c>
      <c r="AY167" s="95">
        <v>27696.152879999998</v>
      </c>
      <c r="AZ167" s="136"/>
      <c r="BA167" s="557">
        <v>30104.513999999999</v>
      </c>
      <c r="BB167" s="443">
        <v>2408.36112</v>
      </c>
      <c r="BC167" s="95">
        <v>27696.152879999998</v>
      </c>
      <c r="BD167" s="92"/>
      <c r="BE167" s="352">
        <v>30104.513999999999</v>
      </c>
      <c r="BF167" s="506">
        <v>3211.1481600000006</v>
      </c>
      <c r="BG167" s="95">
        <v>36928.203840000002</v>
      </c>
      <c r="BH167" s="92"/>
      <c r="BI167" s="295">
        <v>40139.352000000006</v>
      </c>
      <c r="BJ167" s="351"/>
      <c r="BK167" s="92"/>
      <c r="BL167" s="92"/>
      <c r="BM167" s="437"/>
      <c r="BN167" s="320"/>
      <c r="BO167" s="17"/>
      <c r="BP167" s="17"/>
      <c r="BQ167" s="293"/>
      <c r="BR167" s="434"/>
      <c r="BS167" s="17"/>
      <c r="BT167" s="17"/>
      <c r="BU167" s="437"/>
      <c r="BV167" s="320"/>
      <c r="BW167" s="17"/>
      <c r="BX167" s="17"/>
      <c r="BY167" s="293"/>
      <c r="BZ167" s="434"/>
      <c r="CA167" s="17"/>
      <c r="CB167" s="17"/>
      <c r="CC167" s="437"/>
      <c r="CD167" s="351">
        <f t="shared" si="561"/>
        <v>8027.8704000000007</v>
      </c>
      <c r="CE167" s="92">
        <f t="shared" si="561"/>
        <v>92320.50959999999</v>
      </c>
      <c r="CF167" s="92">
        <f t="shared" si="561"/>
        <v>0</v>
      </c>
      <c r="CG167" s="352">
        <f t="shared" si="561"/>
        <v>100348.38</v>
      </c>
      <c r="CH167" s="695" t="s">
        <v>739</v>
      </c>
      <c r="CI167" s="118" t="s">
        <v>773</v>
      </c>
      <c r="CJ167" s="774"/>
      <c r="CK167" s="775"/>
      <c r="CL167" s="775"/>
      <c r="CM167" s="776"/>
      <c r="CN167" s="774">
        <v>0</v>
      </c>
      <c r="CO167" s="775">
        <f t="shared" si="512"/>
        <v>8027.8704000000007</v>
      </c>
      <c r="CP167" s="775">
        <f t="shared" si="513"/>
        <v>0</v>
      </c>
      <c r="CQ167" s="775">
        <f t="shared" si="514"/>
        <v>92320.50959999999</v>
      </c>
      <c r="CR167" s="872">
        <f t="shared" si="515"/>
        <v>0</v>
      </c>
      <c r="CS167" s="776">
        <f t="shared" si="516"/>
        <v>100348.37999999999</v>
      </c>
      <c r="CT167" s="2">
        <f t="shared" si="517"/>
        <v>0</v>
      </c>
    </row>
    <row r="168" spans="1:612" ht="18.75" customHeight="1" x14ac:dyDescent="0.25">
      <c r="B168" s="580" t="str">
        <f t="shared" si="499"/>
        <v>C2</v>
      </c>
      <c r="C168" s="601" t="s">
        <v>563</v>
      </c>
      <c r="D168" s="638"/>
      <c r="E168" s="129"/>
      <c r="F168" s="129"/>
      <c r="G168" s="129"/>
      <c r="H168" s="129"/>
      <c r="I168" s="129"/>
      <c r="J168" s="129"/>
      <c r="K168" s="639"/>
      <c r="L168" s="614"/>
      <c r="M168" s="143">
        <v>36000</v>
      </c>
      <c r="N168" s="131" t="s">
        <v>168</v>
      </c>
      <c r="O168" s="132">
        <f>+Y168</f>
        <v>0</v>
      </c>
      <c r="P168" s="133">
        <f>+AF168</f>
        <v>0</v>
      </c>
      <c r="Q168" s="134"/>
      <c r="R168" s="134"/>
      <c r="S168" s="139"/>
      <c r="T168" s="134"/>
      <c r="U168" s="42"/>
      <c r="V168" s="131"/>
      <c r="W168" s="42"/>
      <c r="X168" s="43"/>
      <c r="Y168" s="43"/>
      <c r="Z168" s="43"/>
      <c r="AA168" s="43"/>
      <c r="AB168" s="43"/>
      <c r="AC168" s="43"/>
      <c r="AD168" s="43"/>
      <c r="AE168" s="43"/>
      <c r="AF168" s="43"/>
      <c r="AG168" s="409"/>
      <c r="AH168" s="443"/>
      <c r="AI168" s="95"/>
      <c r="AJ168" s="136"/>
      <c r="AK168" s="557"/>
      <c r="AL168" s="443"/>
      <c r="AM168" s="95"/>
      <c r="AN168" s="136"/>
      <c r="AO168" s="548"/>
      <c r="AP168" s="506"/>
      <c r="AQ168" s="95"/>
      <c r="AR168" s="136"/>
      <c r="AS168" s="557"/>
      <c r="AT168" s="443"/>
      <c r="AU168" s="95"/>
      <c r="AV168" s="136"/>
      <c r="AW168" s="548"/>
      <c r="AX168" s="506">
        <v>960</v>
      </c>
      <c r="AY168" s="95">
        <v>11040</v>
      </c>
      <c r="AZ168" s="136"/>
      <c r="BA168" s="557">
        <v>12000</v>
      </c>
      <c r="BB168" s="443">
        <v>960</v>
      </c>
      <c r="BC168" s="95">
        <v>11040</v>
      </c>
      <c r="BD168" s="92"/>
      <c r="BE168" s="352">
        <v>12000</v>
      </c>
      <c r="BF168" s="506">
        <v>960</v>
      </c>
      <c r="BG168" s="95">
        <v>11040</v>
      </c>
      <c r="BH168" s="92"/>
      <c r="BI168" s="295">
        <v>12000</v>
      </c>
      <c r="BJ168" s="351"/>
      <c r="BK168" s="92"/>
      <c r="BL168" s="92"/>
      <c r="BM168" s="437"/>
      <c r="BN168" s="320"/>
      <c r="BO168" s="17"/>
      <c r="BP168" s="17"/>
      <c r="BQ168" s="293"/>
      <c r="BR168" s="434"/>
      <c r="BS168" s="17"/>
      <c r="BT168" s="17"/>
      <c r="BU168" s="437"/>
      <c r="BV168" s="320"/>
      <c r="BW168" s="17"/>
      <c r="BX168" s="17"/>
      <c r="BY168" s="293"/>
      <c r="BZ168" s="434"/>
      <c r="CA168" s="17"/>
      <c r="CB168" s="17"/>
      <c r="CC168" s="437"/>
      <c r="CD168" s="351">
        <f t="shared" si="561"/>
        <v>2880</v>
      </c>
      <c r="CE168" s="92">
        <f t="shared" si="561"/>
        <v>33120</v>
      </c>
      <c r="CF168" s="92">
        <f t="shared" si="561"/>
        <v>0</v>
      </c>
      <c r="CG168" s="352">
        <f t="shared" si="561"/>
        <v>36000</v>
      </c>
      <c r="CH168" s="695" t="s">
        <v>739</v>
      </c>
      <c r="CI168" s="118" t="s">
        <v>773</v>
      </c>
      <c r="CJ168" s="774"/>
      <c r="CK168" s="775"/>
      <c r="CL168" s="775"/>
      <c r="CM168" s="776"/>
      <c r="CN168" s="774">
        <v>0</v>
      </c>
      <c r="CO168" s="775">
        <f t="shared" si="512"/>
        <v>2880</v>
      </c>
      <c r="CP168" s="775">
        <f t="shared" si="513"/>
        <v>0</v>
      </c>
      <c r="CQ168" s="775">
        <f t="shared" si="514"/>
        <v>33120</v>
      </c>
      <c r="CR168" s="872">
        <f t="shared" si="515"/>
        <v>0</v>
      </c>
      <c r="CS168" s="776">
        <f t="shared" si="516"/>
        <v>36000</v>
      </c>
      <c r="CT168" s="2">
        <f t="shared" si="517"/>
        <v>0</v>
      </c>
    </row>
    <row r="169" spans="1:612" ht="18.75" customHeight="1" x14ac:dyDescent="0.25">
      <c r="B169" s="580" t="str">
        <f t="shared" si="499"/>
        <v>C2</v>
      </c>
      <c r="C169" s="601" t="s">
        <v>564</v>
      </c>
      <c r="D169" s="638"/>
      <c r="E169" s="129"/>
      <c r="F169" s="129"/>
      <c r="G169" s="129"/>
      <c r="H169" s="129"/>
      <c r="I169" s="129"/>
      <c r="J169" s="129"/>
      <c r="K169" s="639"/>
      <c r="L169" s="614"/>
      <c r="M169" s="143">
        <v>39000</v>
      </c>
      <c r="N169" s="131" t="s">
        <v>168</v>
      </c>
      <c r="O169" s="132">
        <f>+Y169</f>
        <v>44650</v>
      </c>
      <c r="P169" s="133">
        <f>+AF169</f>
        <v>44778</v>
      </c>
      <c r="Q169" s="134"/>
      <c r="R169" s="134"/>
      <c r="S169" s="139"/>
      <c r="T169" s="134" t="s">
        <v>27</v>
      </c>
      <c r="U169" s="42" t="s">
        <v>169</v>
      </c>
      <c r="V169" s="131" t="s">
        <v>60</v>
      </c>
      <c r="W169" s="42">
        <v>90</v>
      </c>
      <c r="X169" s="43">
        <v>44645</v>
      </c>
      <c r="Y169" s="43">
        <f>+X169+5</f>
        <v>44650</v>
      </c>
      <c r="Z169" s="43">
        <f>+Y169+14</f>
        <v>44664</v>
      </c>
      <c r="AA169" s="43">
        <f>+Z169+7</f>
        <v>44671</v>
      </c>
      <c r="AB169" s="43">
        <f>+AA169+7</f>
        <v>44678</v>
      </c>
      <c r="AC169" s="43"/>
      <c r="AD169" s="43"/>
      <c r="AE169" s="43">
        <f>+AB169+10</f>
        <v>44688</v>
      </c>
      <c r="AF169" s="43">
        <f>+AE169+W169</f>
        <v>44778</v>
      </c>
      <c r="AG169" s="409"/>
      <c r="AH169" s="443"/>
      <c r="AI169" s="95"/>
      <c r="AJ169" s="136"/>
      <c r="AK169" s="557"/>
      <c r="AL169" s="443"/>
      <c r="AM169" s="95"/>
      <c r="AN169" s="136"/>
      <c r="AO169" s="548"/>
      <c r="AP169" s="506"/>
      <c r="AQ169" s="95"/>
      <c r="AR169" s="136"/>
      <c r="AS169" s="557"/>
      <c r="AT169" s="443"/>
      <c r="AU169" s="95"/>
      <c r="AV169" s="136"/>
      <c r="AW169" s="548"/>
      <c r="AX169" s="506">
        <v>1040</v>
      </c>
      <c r="AY169" s="95">
        <v>11960</v>
      </c>
      <c r="AZ169" s="136"/>
      <c r="BA169" s="557">
        <v>13000</v>
      </c>
      <c r="BB169" s="443">
        <v>1040</v>
      </c>
      <c r="BC169" s="95">
        <v>11960</v>
      </c>
      <c r="BD169" s="92"/>
      <c r="BE169" s="352">
        <v>13000</v>
      </c>
      <c r="BF169" s="506">
        <v>1040</v>
      </c>
      <c r="BG169" s="95">
        <v>11960</v>
      </c>
      <c r="BH169" s="92"/>
      <c r="BI169" s="295">
        <v>13000</v>
      </c>
      <c r="BJ169" s="351"/>
      <c r="BK169" s="92"/>
      <c r="BL169" s="92"/>
      <c r="BM169" s="437"/>
      <c r="BN169" s="320"/>
      <c r="BO169" s="17"/>
      <c r="BP169" s="17"/>
      <c r="BQ169" s="293"/>
      <c r="BR169" s="434"/>
      <c r="BS169" s="17"/>
      <c r="BT169" s="17"/>
      <c r="BU169" s="437"/>
      <c r="BV169" s="320"/>
      <c r="BW169" s="17"/>
      <c r="BX169" s="17"/>
      <c r="BY169" s="293"/>
      <c r="BZ169" s="434"/>
      <c r="CA169" s="17"/>
      <c r="CB169" s="17"/>
      <c r="CC169" s="437"/>
      <c r="CD169" s="351">
        <f t="shared" si="561"/>
        <v>3120</v>
      </c>
      <c r="CE169" s="92">
        <f t="shared" si="561"/>
        <v>35880</v>
      </c>
      <c r="CF169" s="92">
        <f t="shared" si="561"/>
        <v>0</v>
      </c>
      <c r="CG169" s="352">
        <f t="shared" si="561"/>
        <v>39000</v>
      </c>
      <c r="CH169" s="695" t="s">
        <v>739</v>
      </c>
      <c r="CI169" s="118" t="s">
        <v>773</v>
      </c>
      <c r="CJ169" s="774"/>
      <c r="CK169" s="775"/>
      <c r="CL169" s="775"/>
      <c r="CM169" s="776"/>
      <c r="CN169" s="774">
        <v>0</v>
      </c>
      <c r="CO169" s="775">
        <f t="shared" si="512"/>
        <v>3120</v>
      </c>
      <c r="CP169" s="775">
        <f t="shared" si="513"/>
        <v>0</v>
      </c>
      <c r="CQ169" s="775">
        <f t="shared" si="514"/>
        <v>35880</v>
      </c>
      <c r="CR169" s="872">
        <f t="shared" si="515"/>
        <v>0</v>
      </c>
      <c r="CS169" s="776">
        <f t="shared" si="516"/>
        <v>39000</v>
      </c>
      <c r="CT169" s="2">
        <f t="shared" si="517"/>
        <v>0</v>
      </c>
    </row>
    <row r="170" spans="1:612" ht="18.75" customHeight="1" x14ac:dyDescent="0.25">
      <c r="B170" s="580" t="str">
        <f t="shared" si="499"/>
        <v>C2</v>
      </c>
      <c r="C170" s="601" t="s">
        <v>565</v>
      </c>
      <c r="D170" s="638"/>
      <c r="E170" s="129"/>
      <c r="F170" s="129"/>
      <c r="G170" s="129"/>
      <c r="H170" s="129"/>
      <c r="I170" s="129"/>
      <c r="J170" s="129"/>
      <c r="K170" s="639"/>
      <c r="L170" s="614"/>
      <c r="M170" s="143">
        <v>39000</v>
      </c>
      <c r="N170" s="131" t="s">
        <v>168</v>
      </c>
      <c r="O170" s="132">
        <f>+Y170</f>
        <v>44650</v>
      </c>
      <c r="P170" s="133">
        <f>+AF170</f>
        <v>44778</v>
      </c>
      <c r="Q170" s="134"/>
      <c r="R170" s="134"/>
      <c r="S170" s="139"/>
      <c r="T170" s="134" t="s">
        <v>27</v>
      </c>
      <c r="U170" s="42" t="s">
        <v>169</v>
      </c>
      <c r="V170" s="131" t="s">
        <v>60</v>
      </c>
      <c r="W170" s="42">
        <v>90</v>
      </c>
      <c r="X170" s="43">
        <v>44645</v>
      </c>
      <c r="Y170" s="43">
        <f>+X170+5</f>
        <v>44650</v>
      </c>
      <c r="Z170" s="43">
        <f>+Y170+14</f>
        <v>44664</v>
      </c>
      <c r="AA170" s="43">
        <f>+Z170+7</f>
        <v>44671</v>
      </c>
      <c r="AB170" s="43">
        <f>+AA170+7</f>
        <v>44678</v>
      </c>
      <c r="AC170" s="43"/>
      <c r="AD170" s="43"/>
      <c r="AE170" s="43">
        <f>+AB170+10</f>
        <v>44688</v>
      </c>
      <c r="AF170" s="43">
        <f>+AE170+W170</f>
        <v>44778</v>
      </c>
      <c r="AG170" s="409"/>
      <c r="AH170" s="443"/>
      <c r="AI170" s="95"/>
      <c r="AJ170" s="136"/>
      <c r="AK170" s="557"/>
      <c r="AL170" s="443"/>
      <c r="AM170" s="95"/>
      <c r="AN170" s="136"/>
      <c r="AO170" s="548"/>
      <c r="AP170" s="506"/>
      <c r="AQ170" s="95"/>
      <c r="AR170" s="136"/>
      <c r="AS170" s="557"/>
      <c r="AT170" s="443"/>
      <c r="AU170" s="95"/>
      <c r="AV170" s="136"/>
      <c r="AW170" s="548"/>
      <c r="AX170" s="506">
        <v>1040</v>
      </c>
      <c r="AY170" s="95">
        <v>11960</v>
      </c>
      <c r="AZ170" s="136"/>
      <c r="BA170" s="557">
        <v>13000</v>
      </c>
      <c r="BB170" s="443">
        <v>1040</v>
      </c>
      <c r="BC170" s="95">
        <v>11960</v>
      </c>
      <c r="BD170" s="92"/>
      <c r="BE170" s="352">
        <v>13000</v>
      </c>
      <c r="BF170" s="506">
        <v>1040</v>
      </c>
      <c r="BG170" s="95">
        <v>11960</v>
      </c>
      <c r="BH170" s="92"/>
      <c r="BI170" s="295">
        <v>13000</v>
      </c>
      <c r="BJ170" s="351"/>
      <c r="BK170" s="92"/>
      <c r="BL170" s="92"/>
      <c r="BM170" s="437"/>
      <c r="BN170" s="320"/>
      <c r="BO170" s="17"/>
      <c r="BP170" s="17"/>
      <c r="BQ170" s="293"/>
      <c r="BR170" s="434"/>
      <c r="BS170" s="17"/>
      <c r="BT170" s="17"/>
      <c r="BU170" s="437"/>
      <c r="BV170" s="320"/>
      <c r="BW170" s="17"/>
      <c r="BX170" s="17"/>
      <c r="BY170" s="293"/>
      <c r="BZ170" s="434"/>
      <c r="CA170" s="17"/>
      <c r="CB170" s="17"/>
      <c r="CC170" s="437"/>
      <c r="CD170" s="351">
        <f t="shared" si="561"/>
        <v>3120</v>
      </c>
      <c r="CE170" s="92">
        <f t="shared" si="561"/>
        <v>35880</v>
      </c>
      <c r="CF170" s="92">
        <f t="shared" si="561"/>
        <v>0</v>
      </c>
      <c r="CG170" s="352">
        <f t="shared" si="561"/>
        <v>39000</v>
      </c>
      <c r="CH170" s="695" t="s">
        <v>739</v>
      </c>
      <c r="CI170" s="118" t="s">
        <v>773</v>
      </c>
      <c r="CJ170" s="774"/>
      <c r="CK170" s="775"/>
      <c r="CL170" s="775"/>
      <c r="CM170" s="776"/>
      <c r="CN170" s="774">
        <v>0</v>
      </c>
      <c r="CO170" s="775">
        <f t="shared" si="512"/>
        <v>3120</v>
      </c>
      <c r="CP170" s="775">
        <f t="shared" si="513"/>
        <v>0</v>
      </c>
      <c r="CQ170" s="775">
        <f t="shared" si="514"/>
        <v>35880</v>
      </c>
      <c r="CR170" s="872">
        <f t="shared" si="515"/>
        <v>0</v>
      </c>
      <c r="CS170" s="776">
        <f t="shared" si="516"/>
        <v>39000</v>
      </c>
      <c r="CT170" s="2">
        <f t="shared" si="517"/>
        <v>0</v>
      </c>
    </row>
    <row r="171" spans="1:612" ht="18.75" customHeight="1" x14ac:dyDescent="0.25">
      <c r="B171" s="580" t="str">
        <f t="shared" si="499"/>
        <v>C2</v>
      </c>
      <c r="C171" s="600" t="s">
        <v>566</v>
      </c>
      <c r="D171" s="636"/>
      <c r="E171" s="123"/>
      <c r="F171" s="123"/>
      <c r="G171" s="123"/>
      <c r="H171" s="123"/>
      <c r="I171" s="123"/>
      <c r="J171" s="123"/>
      <c r="K171" s="637"/>
      <c r="L171" s="613"/>
      <c r="M171" s="55"/>
      <c r="N171" s="77" t="s">
        <v>168</v>
      </c>
      <c r="O171" s="124"/>
      <c r="P171" s="125"/>
      <c r="Q171" s="76"/>
      <c r="R171" s="76"/>
      <c r="S171" s="141"/>
      <c r="T171" s="76"/>
      <c r="U171" s="77"/>
      <c r="V171" s="77"/>
      <c r="W171" s="77"/>
      <c r="X171" s="77"/>
      <c r="Y171" s="127"/>
      <c r="Z171" s="127"/>
      <c r="AA171" s="127"/>
      <c r="AB171" s="127"/>
      <c r="AC171" s="127"/>
      <c r="AD171" s="127"/>
      <c r="AE171" s="127"/>
      <c r="AF171" s="127"/>
      <c r="AG171" s="410"/>
      <c r="AH171" s="439"/>
      <c r="AI171" s="96"/>
      <c r="AJ171" s="96"/>
      <c r="AK171" s="300"/>
      <c r="AL171" s="439"/>
      <c r="AM171" s="96"/>
      <c r="AN171" s="96"/>
      <c r="AO171" s="448"/>
      <c r="AP171" s="505"/>
      <c r="AQ171" s="96"/>
      <c r="AR171" s="96"/>
      <c r="AS171" s="300"/>
      <c r="AT171" s="439"/>
      <c r="AU171" s="96"/>
      <c r="AV171" s="96"/>
      <c r="AW171" s="448"/>
      <c r="AX171" s="505">
        <v>0</v>
      </c>
      <c r="AY171" s="96">
        <v>0</v>
      </c>
      <c r="AZ171" s="96">
        <v>0</v>
      </c>
      <c r="BA171" s="294">
        <v>0</v>
      </c>
      <c r="BB171" s="439">
        <v>0</v>
      </c>
      <c r="BC171" s="96">
        <v>0</v>
      </c>
      <c r="BD171" s="96">
        <v>0</v>
      </c>
      <c r="BE171" s="440">
        <v>0</v>
      </c>
      <c r="BF171" s="505">
        <v>0</v>
      </c>
      <c r="BG171" s="96">
        <v>0</v>
      </c>
      <c r="BH171" s="96">
        <v>0</v>
      </c>
      <c r="BI171" s="294">
        <v>0</v>
      </c>
      <c r="BJ171" s="439">
        <v>0</v>
      </c>
      <c r="BK171" s="96">
        <v>0</v>
      </c>
      <c r="BL171" s="96">
        <v>0</v>
      </c>
      <c r="BM171" s="440">
        <v>0</v>
      </c>
      <c r="BN171" s="505">
        <v>0</v>
      </c>
      <c r="BO171" s="96">
        <v>0</v>
      </c>
      <c r="BP171" s="96">
        <v>0</v>
      </c>
      <c r="BQ171" s="294">
        <v>0</v>
      </c>
      <c r="BR171" s="439">
        <v>106600.30123728816</v>
      </c>
      <c r="BS171" s="96">
        <v>592223.89576271188</v>
      </c>
      <c r="BT171" s="96">
        <v>0</v>
      </c>
      <c r="BU171" s="440">
        <v>698824.19700000004</v>
      </c>
      <c r="BV171" s="505">
        <v>106600.30123728816</v>
      </c>
      <c r="BW171" s="96">
        <v>592223.89576271188</v>
      </c>
      <c r="BX171" s="96">
        <v>0</v>
      </c>
      <c r="BY171" s="294">
        <v>698824.19700000004</v>
      </c>
      <c r="BZ171" s="439">
        <v>142133.73498305085</v>
      </c>
      <c r="CA171" s="96">
        <v>789631.86101694929</v>
      </c>
      <c r="CB171" s="96">
        <v>0</v>
      </c>
      <c r="CC171" s="440">
        <v>931765.59600000014</v>
      </c>
      <c r="CD171" s="349">
        <f>AH171+AL171+AP171+AT171+AX171+BB171+BF171+BJ171+BN171+BR171+BV171+BZ171</f>
        <v>355334.33745762717</v>
      </c>
      <c r="CE171" s="128">
        <f>AI171+AM171+AQ171+AU171+AY171+BC171+BG171+BK171+BO171+BS171+BW171+CA171</f>
        <v>1974079.6525423732</v>
      </c>
      <c r="CF171" s="128">
        <f>AJ171+AN171+AR171+AV171+AZ171+BD171+BH171+BL171+BP171+BT171+BX171+CB171</f>
        <v>0</v>
      </c>
      <c r="CG171" s="350">
        <f>AK171+AO171+AS171+AW171+BA171+BE171+BI171+BM171+BQ171+BU171+BY171+CC171</f>
        <v>2329413.9900000002</v>
      </c>
      <c r="CH171" s="695"/>
      <c r="CI171" s="118"/>
      <c r="CJ171" s="823" t="str">
        <f>IF(H171=0,IF(CD171&gt;0,"Error",H171-CD171),H171-CD171)</f>
        <v>Error</v>
      </c>
      <c r="CK171" s="824" t="str">
        <f t="shared" ref="CK171" si="562">IF(I171=0,IF(CE171&gt;0,"Error",I171-CE171),I171-CE171)</f>
        <v>Error</v>
      </c>
      <c r="CL171" s="825">
        <f t="shared" ref="CL171" si="563">IF(J171=0,IF(CF171&gt;0,"Error",J171-CF171),J171-CF171)</f>
        <v>0</v>
      </c>
      <c r="CM171" s="826" t="str">
        <f t="shared" ref="CM171" si="564">IF(K171=0,IF(CG171&gt;0,"Error",K171-CG171),K171-CG171)</f>
        <v>Error</v>
      </c>
      <c r="CN171" s="823">
        <v>0</v>
      </c>
      <c r="CO171" s="824">
        <f t="shared" si="512"/>
        <v>355334.33745762717</v>
      </c>
      <c r="CP171" s="825">
        <f t="shared" si="513"/>
        <v>0</v>
      </c>
      <c r="CQ171" s="824">
        <f t="shared" si="514"/>
        <v>1974079.6525423732</v>
      </c>
      <c r="CR171" s="871">
        <f t="shared" si="515"/>
        <v>0</v>
      </c>
      <c r="CS171" s="826">
        <f t="shared" si="516"/>
        <v>2329413.9900000002</v>
      </c>
      <c r="CT171" s="2">
        <f t="shared" si="517"/>
        <v>0</v>
      </c>
    </row>
    <row r="172" spans="1:612" ht="18.75" customHeight="1" x14ac:dyDescent="0.25">
      <c r="B172" s="580" t="s">
        <v>164</v>
      </c>
      <c r="C172" s="601" t="s">
        <v>568</v>
      </c>
      <c r="D172" s="638"/>
      <c r="E172" s="129"/>
      <c r="F172" s="129"/>
      <c r="G172" s="129"/>
      <c r="H172" s="129"/>
      <c r="I172" s="129"/>
      <c r="J172" s="129"/>
      <c r="K172" s="639"/>
      <c r="L172" s="614"/>
      <c r="M172" s="143">
        <v>2329413.9900000002</v>
      </c>
      <c r="N172" s="131" t="s">
        <v>168</v>
      </c>
      <c r="O172" s="132"/>
      <c r="P172" s="133"/>
      <c r="Q172" s="134" t="s">
        <v>670</v>
      </c>
      <c r="R172" s="134">
        <v>1107</v>
      </c>
      <c r="S172" s="139"/>
      <c r="T172" s="134" t="s">
        <v>27</v>
      </c>
      <c r="U172" s="42"/>
      <c r="V172" s="42"/>
      <c r="W172" s="42"/>
      <c r="X172" s="43">
        <v>44788</v>
      </c>
      <c r="Y172" s="46"/>
      <c r="Z172" s="46"/>
      <c r="AA172" s="46"/>
      <c r="AB172" s="46"/>
      <c r="AC172" s="46"/>
      <c r="AD172" s="46"/>
      <c r="AE172" s="46"/>
      <c r="AF172" s="46"/>
      <c r="AG172" s="409"/>
      <c r="AH172" s="438"/>
      <c r="AI172" s="136"/>
      <c r="AJ172" s="136"/>
      <c r="AK172" s="556"/>
      <c r="AL172" s="438"/>
      <c r="AM172" s="136"/>
      <c r="AN172" s="136"/>
      <c r="AO172" s="570"/>
      <c r="AP172" s="567"/>
      <c r="AQ172" s="136"/>
      <c r="AR172" s="136"/>
      <c r="AS172" s="556"/>
      <c r="AT172" s="438"/>
      <c r="AU172" s="136"/>
      <c r="AV172" s="136"/>
      <c r="AW172" s="570"/>
      <c r="AX172" s="567"/>
      <c r="AY172" s="136"/>
      <c r="AZ172" s="136"/>
      <c r="BA172" s="556"/>
      <c r="BB172" s="434"/>
      <c r="BC172" s="17"/>
      <c r="BD172" s="17"/>
      <c r="BE172" s="437"/>
      <c r="BF172" s="320"/>
      <c r="BG172" s="17"/>
      <c r="BH172" s="17"/>
      <c r="BI172" s="293"/>
      <c r="BJ172" s="434"/>
      <c r="BK172" s="17"/>
      <c r="BL172" s="17"/>
      <c r="BM172" s="437"/>
      <c r="BN172" s="320"/>
      <c r="BO172" s="17"/>
      <c r="BP172" s="17"/>
      <c r="BQ172" s="293"/>
      <c r="BR172" s="443">
        <v>106600.30123728816</v>
      </c>
      <c r="BS172" s="95">
        <v>592223.89576271188</v>
      </c>
      <c r="BT172" s="17"/>
      <c r="BU172" s="352">
        <v>698824.19700000004</v>
      </c>
      <c r="BV172" s="506">
        <v>106600.30123728816</v>
      </c>
      <c r="BW172" s="95">
        <v>592223.89576271188</v>
      </c>
      <c r="BX172" s="92"/>
      <c r="BY172" s="295">
        <v>698824.19700000004</v>
      </c>
      <c r="BZ172" s="443">
        <v>142133.73498305085</v>
      </c>
      <c r="CA172" s="95">
        <v>789631.86101694929</v>
      </c>
      <c r="CB172" s="92"/>
      <c r="CC172" s="352">
        <v>931765.59600000014</v>
      </c>
      <c r="CD172" s="351">
        <f t="shared" ref="CD172:CG172" si="565">AH172+AL172+AP172+AT172+AX172+BB172+BF172+BJ172+BN172+BR172+BV172+BZ172</f>
        <v>355334.33745762717</v>
      </c>
      <c r="CE172" s="92">
        <f t="shared" si="565"/>
        <v>1974079.6525423732</v>
      </c>
      <c r="CF172" s="92">
        <f t="shared" si="565"/>
        <v>0</v>
      </c>
      <c r="CG172" s="352">
        <f t="shared" si="565"/>
        <v>2329413.9900000002</v>
      </c>
      <c r="CH172" s="695" t="s">
        <v>739</v>
      </c>
      <c r="CI172" s="118" t="s">
        <v>766</v>
      </c>
      <c r="CJ172" s="774"/>
      <c r="CK172" s="775"/>
      <c r="CL172" s="775"/>
      <c r="CM172" s="776"/>
      <c r="CN172" s="774">
        <v>0</v>
      </c>
      <c r="CO172" s="775">
        <f t="shared" si="512"/>
        <v>355334.33745762717</v>
      </c>
      <c r="CP172" s="775">
        <f t="shared" si="513"/>
        <v>0</v>
      </c>
      <c r="CQ172" s="775">
        <f t="shared" si="514"/>
        <v>1974079.6525423732</v>
      </c>
      <c r="CR172" s="872">
        <f t="shared" si="515"/>
        <v>0</v>
      </c>
      <c r="CS172" s="776">
        <f t="shared" si="516"/>
        <v>2329413.9900000002</v>
      </c>
      <c r="CT172" s="2">
        <f t="shared" si="517"/>
        <v>0</v>
      </c>
    </row>
    <row r="173" spans="1:612" ht="18.75" customHeight="1" x14ac:dyDescent="0.25">
      <c r="B173" s="580" t="str">
        <f>B171</f>
        <v>C2</v>
      </c>
      <c r="C173" s="600" t="s">
        <v>567</v>
      </c>
      <c r="D173" s="636"/>
      <c r="E173" s="123"/>
      <c r="F173" s="123"/>
      <c r="G173" s="123"/>
      <c r="H173" s="123"/>
      <c r="I173" s="123"/>
      <c r="J173" s="123"/>
      <c r="K173" s="637"/>
      <c r="L173" s="613"/>
      <c r="M173" s="145"/>
      <c r="N173" s="77" t="s">
        <v>168</v>
      </c>
      <c r="O173" s="124"/>
      <c r="P173" s="125"/>
      <c r="Q173" s="76"/>
      <c r="R173" s="76"/>
      <c r="S173" s="141"/>
      <c r="T173" s="76"/>
      <c r="U173" s="77"/>
      <c r="V173" s="77"/>
      <c r="W173" s="77"/>
      <c r="X173" s="77"/>
      <c r="Y173" s="127"/>
      <c r="Z173" s="127"/>
      <c r="AA173" s="127"/>
      <c r="AB173" s="127"/>
      <c r="AC173" s="127"/>
      <c r="AD173" s="127"/>
      <c r="AE173" s="127"/>
      <c r="AF173" s="127"/>
      <c r="AG173" s="410"/>
      <c r="AH173" s="439"/>
      <c r="AI173" s="96"/>
      <c r="AJ173" s="96"/>
      <c r="AK173" s="300"/>
      <c r="AL173" s="439"/>
      <c r="AM173" s="96"/>
      <c r="AN173" s="96"/>
      <c r="AO173" s="448"/>
      <c r="AP173" s="505"/>
      <c r="AQ173" s="96"/>
      <c r="AR173" s="96"/>
      <c r="AS173" s="300"/>
      <c r="AT173" s="439"/>
      <c r="AU173" s="96"/>
      <c r="AV173" s="96"/>
      <c r="AW173" s="448"/>
      <c r="AX173" s="502">
        <v>960</v>
      </c>
      <c r="AY173" s="94">
        <v>11040</v>
      </c>
      <c r="AZ173" s="94">
        <v>0</v>
      </c>
      <c r="BA173" s="294">
        <v>12000</v>
      </c>
      <c r="BB173" s="473">
        <v>960</v>
      </c>
      <c r="BC173" s="94">
        <v>11040</v>
      </c>
      <c r="BD173" s="94">
        <v>0</v>
      </c>
      <c r="BE173" s="440">
        <v>12000</v>
      </c>
      <c r="BF173" s="502">
        <v>960</v>
      </c>
      <c r="BG173" s="94">
        <v>11040</v>
      </c>
      <c r="BH173" s="94">
        <v>0</v>
      </c>
      <c r="BI173" s="294">
        <v>12000</v>
      </c>
      <c r="BJ173" s="473">
        <v>960</v>
      </c>
      <c r="BK173" s="94">
        <v>11040</v>
      </c>
      <c r="BL173" s="94">
        <v>0</v>
      </c>
      <c r="BM173" s="440">
        <v>12000</v>
      </c>
      <c r="BN173" s="502">
        <v>960</v>
      </c>
      <c r="BO173" s="94">
        <v>11040</v>
      </c>
      <c r="BP173" s="94">
        <v>0</v>
      </c>
      <c r="BQ173" s="294">
        <v>12000</v>
      </c>
      <c r="BR173" s="473">
        <v>11620.030123728815</v>
      </c>
      <c r="BS173" s="94">
        <v>70262.389576271205</v>
      </c>
      <c r="BT173" s="94">
        <v>0</v>
      </c>
      <c r="BU173" s="440">
        <v>81882.419700000028</v>
      </c>
      <c r="BV173" s="502">
        <v>11620.030123728815</v>
      </c>
      <c r="BW173" s="94">
        <v>70262.389576271205</v>
      </c>
      <c r="BX173" s="94">
        <v>0</v>
      </c>
      <c r="BY173" s="294">
        <v>81882.419700000028</v>
      </c>
      <c r="BZ173" s="473">
        <v>15173.373498305082</v>
      </c>
      <c r="CA173" s="94">
        <v>90003.186101694941</v>
      </c>
      <c r="CB173" s="94">
        <v>0</v>
      </c>
      <c r="CC173" s="440">
        <v>105176.55960000002</v>
      </c>
      <c r="CD173" s="349">
        <f>AH173+AL173+AP173+AT173+AX173+BB173+BF173+BJ173+BN173+BR173+BV173+BZ173</f>
        <v>43213.433745762712</v>
      </c>
      <c r="CE173" s="128">
        <f>AI173+AM173+AQ173+AU173+AY173+BC173+BG173+BK173+BO173+BS173+BW173+CA173</f>
        <v>285727.96525423735</v>
      </c>
      <c r="CF173" s="128">
        <f>AJ173+AN173+AR173+AV173+AZ173+BD173+BH173+BL173+BP173+BT173+BX173+CB173</f>
        <v>0</v>
      </c>
      <c r="CG173" s="350">
        <f>AK173+AO173+AS173+AW173+BA173+BE173+BI173+BM173+BQ173+BU173+BY173+CC173</f>
        <v>328941.39900000009</v>
      </c>
      <c r="CH173" s="695"/>
      <c r="CI173" s="118"/>
      <c r="CJ173" s="823" t="str">
        <f>IF(H173=0,IF(CD173&gt;0,"Error",H173-CD173),H173-CD173)</f>
        <v>Error</v>
      </c>
      <c r="CK173" s="824" t="str">
        <f t="shared" ref="CK173" si="566">IF(I173=0,IF(CE173&gt;0,"Error",I173-CE173),I173-CE173)</f>
        <v>Error</v>
      </c>
      <c r="CL173" s="825">
        <f t="shared" ref="CL173" si="567">IF(J173=0,IF(CF173&gt;0,"Error",J173-CF173),J173-CF173)</f>
        <v>0</v>
      </c>
      <c r="CM173" s="826" t="str">
        <f t="shared" ref="CM173" si="568">IF(K173=0,IF(CG173&gt;0,"Error",K173-CG173),K173-CG173)</f>
        <v>Error</v>
      </c>
      <c r="CN173" s="823">
        <v>0</v>
      </c>
      <c r="CO173" s="824">
        <f t="shared" si="512"/>
        <v>43213.433745762712</v>
      </c>
      <c r="CP173" s="825">
        <f t="shared" si="513"/>
        <v>0</v>
      </c>
      <c r="CQ173" s="824">
        <f t="shared" si="514"/>
        <v>285727.96525423735</v>
      </c>
      <c r="CR173" s="871">
        <f t="shared" si="515"/>
        <v>0</v>
      </c>
      <c r="CS173" s="826">
        <f t="shared" si="516"/>
        <v>328941.39900000009</v>
      </c>
      <c r="CT173" s="2">
        <f t="shared" si="517"/>
        <v>0</v>
      </c>
    </row>
    <row r="174" spans="1:612" ht="18.75" customHeight="1" x14ac:dyDescent="0.25">
      <c r="B174" s="580" t="s">
        <v>164</v>
      </c>
      <c r="C174" s="601" t="s">
        <v>569</v>
      </c>
      <c r="D174" s="638"/>
      <c r="E174" s="129"/>
      <c r="F174" s="129"/>
      <c r="G174" s="129"/>
      <c r="H174" s="129"/>
      <c r="I174" s="129"/>
      <c r="J174" s="129"/>
      <c r="K174" s="639"/>
      <c r="L174" s="614"/>
      <c r="M174" s="143">
        <v>232941.39900000003</v>
      </c>
      <c r="N174" s="131" t="s">
        <v>168</v>
      </c>
      <c r="O174" s="132"/>
      <c r="P174" s="133"/>
      <c r="Q174" s="134"/>
      <c r="R174" s="134"/>
      <c r="S174" s="139"/>
      <c r="T174" s="134" t="s">
        <v>27</v>
      </c>
      <c r="U174" s="42"/>
      <c r="V174" s="42"/>
      <c r="W174" s="42"/>
      <c r="X174" s="43">
        <v>44788</v>
      </c>
      <c r="Y174" s="46"/>
      <c r="Z174" s="46"/>
      <c r="AA174" s="46"/>
      <c r="AB174" s="46"/>
      <c r="AC174" s="46"/>
      <c r="AD174" s="46"/>
      <c r="AE174" s="46"/>
      <c r="AF174" s="46"/>
      <c r="AG174" s="409"/>
      <c r="AH174" s="438"/>
      <c r="AI174" s="136"/>
      <c r="AJ174" s="136"/>
      <c r="AK174" s="556"/>
      <c r="AL174" s="438"/>
      <c r="AM174" s="136"/>
      <c r="AN174" s="136"/>
      <c r="AO174" s="570"/>
      <c r="AP174" s="567"/>
      <c r="AQ174" s="136"/>
      <c r="AR174" s="136"/>
      <c r="AS174" s="556"/>
      <c r="AT174" s="438"/>
      <c r="AU174" s="136"/>
      <c r="AV174" s="136"/>
      <c r="AW174" s="570"/>
      <c r="AX174" s="567"/>
      <c r="AY174" s="136"/>
      <c r="AZ174" s="136"/>
      <c r="BA174" s="556"/>
      <c r="BB174" s="434"/>
      <c r="BC174" s="17"/>
      <c r="BD174" s="17"/>
      <c r="BE174" s="437"/>
      <c r="BF174" s="320"/>
      <c r="BG174" s="17"/>
      <c r="BH174" s="17"/>
      <c r="BI174" s="293"/>
      <c r="BJ174" s="434"/>
      <c r="BK174" s="17"/>
      <c r="BL174" s="17"/>
      <c r="BM174" s="437"/>
      <c r="BN174" s="320"/>
      <c r="BO174" s="17"/>
      <c r="BP174" s="17"/>
      <c r="BQ174" s="293"/>
      <c r="BR174" s="443">
        <v>10660.030123728815</v>
      </c>
      <c r="BS174" s="95">
        <v>59222.389576271198</v>
      </c>
      <c r="BT174" s="17"/>
      <c r="BU174" s="352">
        <v>69882.419700000013</v>
      </c>
      <c r="BV174" s="506">
        <v>10660.030123728815</v>
      </c>
      <c r="BW174" s="95">
        <v>59222.389576271198</v>
      </c>
      <c r="BX174" s="92"/>
      <c r="BY174" s="295">
        <v>69882.419700000013</v>
      </c>
      <c r="BZ174" s="443">
        <v>14213.373498305082</v>
      </c>
      <c r="CA174" s="95">
        <v>78963.186101694941</v>
      </c>
      <c r="CB174" s="92"/>
      <c r="CC174" s="352">
        <v>93176.559600000022</v>
      </c>
      <c r="CD174" s="351">
        <f t="shared" ref="CD174:CG182" si="569">AH174+AL174+AP174+AT174+AX174+BB174+BF174+BJ174+BN174+BR174+BV174+BZ174</f>
        <v>35533.433745762712</v>
      </c>
      <c r="CE174" s="92">
        <f t="shared" si="569"/>
        <v>197407.96525423735</v>
      </c>
      <c r="CF174" s="92">
        <f t="shared" si="569"/>
        <v>0</v>
      </c>
      <c r="CG174" s="352">
        <f t="shared" si="569"/>
        <v>232941.39900000003</v>
      </c>
      <c r="CH174" s="695" t="s">
        <v>739</v>
      </c>
      <c r="CI174" s="118" t="s">
        <v>773</v>
      </c>
      <c r="CJ174" s="774"/>
      <c r="CK174" s="775"/>
      <c r="CL174" s="775"/>
      <c r="CM174" s="776"/>
      <c r="CN174" s="774">
        <v>0</v>
      </c>
      <c r="CO174" s="775">
        <f t="shared" si="512"/>
        <v>35533.433745762712</v>
      </c>
      <c r="CP174" s="775">
        <f t="shared" si="513"/>
        <v>0</v>
      </c>
      <c r="CQ174" s="775">
        <f t="shared" si="514"/>
        <v>197407.96525423735</v>
      </c>
      <c r="CR174" s="872">
        <f t="shared" si="515"/>
        <v>0</v>
      </c>
      <c r="CS174" s="776">
        <f t="shared" si="516"/>
        <v>232941.39900000006</v>
      </c>
      <c r="CT174" s="2">
        <f t="shared" si="517"/>
        <v>0</v>
      </c>
    </row>
    <row r="175" spans="1:612" ht="18.75" customHeight="1" x14ac:dyDescent="0.25">
      <c r="B175" s="580" t="s">
        <v>164</v>
      </c>
      <c r="C175" s="601" t="s">
        <v>570</v>
      </c>
      <c r="D175" s="638"/>
      <c r="E175" s="129"/>
      <c r="F175" s="129"/>
      <c r="G175" s="129"/>
      <c r="H175" s="129"/>
      <c r="I175" s="129"/>
      <c r="J175" s="129"/>
      <c r="K175" s="639"/>
      <c r="L175" s="614"/>
      <c r="M175" s="143">
        <v>96000</v>
      </c>
      <c r="N175" s="131" t="s">
        <v>168</v>
      </c>
      <c r="O175" s="132"/>
      <c r="P175" s="133"/>
      <c r="Q175" s="134"/>
      <c r="R175" s="134"/>
      <c r="S175" s="139"/>
      <c r="T175" s="134" t="s">
        <v>27</v>
      </c>
      <c r="U175" s="42"/>
      <c r="V175" s="42"/>
      <c r="W175" s="42"/>
      <c r="X175" s="43">
        <v>44666</v>
      </c>
      <c r="Y175" s="46"/>
      <c r="Z175" s="46"/>
      <c r="AA175" s="46"/>
      <c r="AB175" s="46"/>
      <c r="AC175" s="46"/>
      <c r="AD175" s="46"/>
      <c r="AE175" s="46"/>
      <c r="AF175" s="46"/>
      <c r="AG175" s="409"/>
      <c r="AH175" s="443"/>
      <c r="AI175" s="95"/>
      <c r="AJ175" s="136"/>
      <c r="AK175" s="557"/>
      <c r="AL175" s="443"/>
      <c r="AM175" s="95"/>
      <c r="AN175" s="136"/>
      <c r="AO175" s="548"/>
      <c r="AP175" s="506"/>
      <c r="AQ175" s="95"/>
      <c r="AR175" s="136"/>
      <c r="AS175" s="557"/>
      <c r="AT175" s="443"/>
      <c r="AU175" s="95"/>
      <c r="AV175" s="136"/>
      <c r="AW175" s="548"/>
      <c r="AX175" s="506">
        <v>960</v>
      </c>
      <c r="AY175" s="95">
        <v>11040</v>
      </c>
      <c r="AZ175" s="136"/>
      <c r="BA175" s="557">
        <v>12000</v>
      </c>
      <c r="BB175" s="351">
        <v>960</v>
      </c>
      <c r="BC175" s="92">
        <v>11040</v>
      </c>
      <c r="BD175" s="92"/>
      <c r="BE175" s="352">
        <v>12000</v>
      </c>
      <c r="BF175" s="501">
        <v>960</v>
      </c>
      <c r="BG175" s="92">
        <v>11040</v>
      </c>
      <c r="BH175" s="92"/>
      <c r="BI175" s="295">
        <v>12000</v>
      </c>
      <c r="BJ175" s="351">
        <v>960</v>
      </c>
      <c r="BK175" s="92">
        <v>11040</v>
      </c>
      <c r="BL175" s="92"/>
      <c r="BM175" s="352">
        <v>12000</v>
      </c>
      <c r="BN175" s="501">
        <v>960</v>
      </c>
      <c r="BO175" s="92">
        <v>11040</v>
      </c>
      <c r="BP175" s="92"/>
      <c r="BQ175" s="295">
        <v>12000</v>
      </c>
      <c r="BR175" s="351">
        <v>960</v>
      </c>
      <c r="BS175" s="92">
        <v>11040</v>
      </c>
      <c r="BT175" s="92"/>
      <c r="BU175" s="352">
        <v>12000</v>
      </c>
      <c r="BV175" s="501">
        <v>960</v>
      </c>
      <c r="BW175" s="92">
        <v>11040</v>
      </c>
      <c r="BX175" s="92"/>
      <c r="BY175" s="295">
        <v>12000</v>
      </c>
      <c r="BZ175" s="351">
        <v>960</v>
      </c>
      <c r="CA175" s="92">
        <v>11040</v>
      </c>
      <c r="CB175" s="92"/>
      <c r="CC175" s="352">
        <v>12000</v>
      </c>
      <c r="CD175" s="351">
        <f t="shared" si="569"/>
        <v>7680</v>
      </c>
      <c r="CE175" s="92">
        <f t="shared" si="569"/>
        <v>88320</v>
      </c>
      <c r="CF175" s="92">
        <f t="shared" si="569"/>
        <v>0</v>
      </c>
      <c r="CG175" s="352">
        <f t="shared" si="569"/>
        <v>96000</v>
      </c>
      <c r="CH175" s="695" t="s">
        <v>739</v>
      </c>
      <c r="CI175" s="118" t="s">
        <v>773</v>
      </c>
      <c r="CJ175" s="774"/>
      <c r="CK175" s="775"/>
      <c r="CL175" s="775"/>
      <c r="CM175" s="776"/>
      <c r="CN175" s="774">
        <v>0</v>
      </c>
      <c r="CO175" s="775">
        <f t="shared" si="512"/>
        <v>7680</v>
      </c>
      <c r="CP175" s="775">
        <f t="shared" si="513"/>
        <v>0</v>
      </c>
      <c r="CQ175" s="775">
        <f t="shared" si="514"/>
        <v>88320</v>
      </c>
      <c r="CR175" s="872">
        <f t="shared" si="515"/>
        <v>0</v>
      </c>
      <c r="CS175" s="776">
        <f t="shared" si="516"/>
        <v>96000</v>
      </c>
      <c r="CT175" s="2">
        <f t="shared" si="517"/>
        <v>0</v>
      </c>
    </row>
    <row r="176" spans="1:612" s="4" customFormat="1" ht="24.75" customHeight="1" x14ac:dyDescent="0.25">
      <c r="A176" s="7"/>
      <c r="B176" s="580" t="str">
        <f>B173</f>
        <v>C2</v>
      </c>
      <c r="C176" s="599" t="s">
        <v>571</v>
      </c>
      <c r="D176" s="634"/>
      <c r="E176" s="273"/>
      <c r="F176" s="273"/>
      <c r="G176" s="273"/>
      <c r="H176" s="273">
        <v>1044000</v>
      </c>
      <c r="I176" s="273">
        <v>5800000</v>
      </c>
      <c r="J176" s="273">
        <v>0</v>
      </c>
      <c r="K176" s="635">
        <f>+H176+I176</f>
        <v>6844000</v>
      </c>
      <c r="L176" s="586"/>
      <c r="M176" s="18"/>
      <c r="N176" s="120"/>
      <c r="O176" s="121"/>
      <c r="P176" s="121"/>
      <c r="Q176" s="18"/>
      <c r="R176" s="18"/>
      <c r="S176" s="18"/>
      <c r="T176" s="18" t="s">
        <v>27</v>
      </c>
      <c r="U176" s="18"/>
      <c r="V176" s="18"/>
      <c r="W176" s="18"/>
      <c r="X176" s="18"/>
      <c r="Y176" s="18"/>
      <c r="Z176" s="18"/>
      <c r="AA176" s="18"/>
      <c r="AB176" s="18"/>
      <c r="AC176" s="18"/>
      <c r="AD176" s="18"/>
      <c r="AE176" s="18"/>
      <c r="AF176" s="18"/>
      <c r="AG176" s="404"/>
      <c r="AH176" s="441"/>
      <c r="AI176" s="93"/>
      <c r="AJ176" s="93"/>
      <c r="AK176" s="296"/>
      <c r="AL176" s="441"/>
      <c r="AM176" s="93"/>
      <c r="AN176" s="93"/>
      <c r="AO176" s="442"/>
      <c r="AP176" s="504"/>
      <c r="AQ176" s="93"/>
      <c r="AR176" s="93"/>
      <c r="AS176" s="296"/>
      <c r="AT176" s="441"/>
      <c r="AU176" s="93"/>
      <c r="AV176" s="93"/>
      <c r="AW176" s="442"/>
      <c r="AX176" s="508">
        <f>AX177+AX178+AX183+AX188+AX190</f>
        <v>11963.728813559323</v>
      </c>
      <c r="AY176" s="146">
        <f>AY177+AY178+AY183+AY188+AY190</f>
        <v>0</v>
      </c>
      <c r="AZ176" s="146">
        <f>AZ177+AZ178+AZ183+AZ188+AZ190</f>
        <v>84536.271186440674</v>
      </c>
      <c r="BA176" s="298">
        <f>AX176+AY176+AZ176</f>
        <v>96500</v>
      </c>
      <c r="BB176" s="475">
        <f>BB177+BB178+BB183+BB188+BB190</f>
        <v>11963.728813559323</v>
      </c>
      <c r="BC176" s="146">
        <f>BC177+BC178+BC183+BC188+BC190</f>
        <v>0</v>
      </c>
      <c r="BD176" s="146">
        <f>BD177+BD178+BD183+BD188+BD190</f>
        <v>84536.271186440674</v>
      </c>
      <c r="BE176" s="445">
        <f>BB176+BC176+BD176</f>
        <v>96500</v>
      </c>
      <c r="BF176" s="508">
        <f>BF177+BF178+BF183+BF188+BF190</f>
        <v>11963.728813559323</v>
      </c>
      <c r="BG176" s="146">
        <f>BG177+BG178+BG183+BG188+BG190</f>
        <v>0</v>
      </c>
      <c r="BH176" s="146">
        <f>BH177+BH178+BH183+BH188+BH190</f>
        <v>84536.271186440674</v>
      </c>
      <c r="BI176" s="298">
        <f>BF176+BG176+BH176</f>
        <v>96500</v>
      </c>
      <c r="BJ176" s="475">
        <f>BJ177+BJ178+BJ183+BJ188+BJ190</f>
        <v>92744.026708474557</v>
      </c>
      <c r="BK176" s="146">
        <f>BK177+BK178+BK183+BK188+BK190</f>
        <v>0</v>
      </c>
      <c r="BL176" s="146">
        <f>BL177+BL178+BL183+BL188+BL190</f>
        <v>520951.25949152547</v>
      </c>
      <c r="BM176" s="445">
        <f>BJ176+BK176+BL176</f>
        <v>613695.28619999997</v>
      </c>
      <c r="BN176" s="508">
        <f>BN177+BN178+BN183+BN188+BN190</f>
        <v>960</v>
      </c>
      <c r="BO176" s="146">
        <f>BO177+BO178+BO183+BO188+BO190</f>
        <v>0</v>
      </c>
      <c r="BP176" s="146">
        <f>BP177+BP178+BP183+BP188+BP190</f>
        <v>11040</v>
      </c>
      <c r="BQ176" s="298">
        <f>BN176+BO176+BP176</f>
        <v>12000</v>
      </c>
      <c r="BR176" s="475">
        <f>BR177+BR178+BR183+BR188+BR190</f>
        <v>138636.04006271178</v>
      </c>
      <c r="BS176" s="146">
        <f>BS177+BS178+BS183+BS188+BS190</f>
        <v>0</v>
      </c>
      <c r="BT176" s="146">
        <f>BT177+BT178+BT183+BT188+BT190</f>
        <v>775906.88923728815</v>
      </c>
      <c r="BU176" s="445">
        <f>BR176+BS176+BT176</f>
        <v>914542.92929999996</v>
      </c>
      <c r="BV176" s="508">
        <f>BV177+BV178+BV183+BV188+BV190</f>
        <v>960</v>
      </c>
      <c r="BW176" s="146">
        <f>BW177+BW178+BW183+BW188+BW190</f>
        <v>0</v>
      </c>
      <c r="BX176" s="146">
        <f>BX177+BX178+BX183+BX188+BX190</f>
        <v>11040</v>
      </c>
      <c r="BY176" s="298">
        <f>BV176+BW176+BX176</f>
        <v>12000</v>
      </c>
      <c r="BZ176" s="475">
        <f>BZ177+BZ178+BZ183+BZ188+BZ190</f>
        <v>138636.04006271178</v>
      </c>
      <c r="CA176" s="146">
        <f>CA177+CA178+CA183+CA188+CA190</f>
        <v>0</v>
      </c>
      <c r="CB176" s="146">
        <f>CB177+CB178+CB183+CB188+CB190</f>
        <v>775906.88923728815</v>
      </c>
      <c r="CC176" s="445">
        <f>BZ176+CA176+CB176</f>
        <v>914542.92929999996</v>
      </c>
      <c r="CD176" s="347">
        <f t="shared" si="569"/>
        <v>407827.29327457608</v>
      </c>
      <c r="CE176" s="117">
        <f t="shared" si="569"/>
        <v>0</v>
      </c>
      <c r="CF176" s="117">
        <f t="shared" si="569"/>
        <v>2348453.851525424</v>
      </c>
      <c r="CG176" s="348">
        <f t="shared" si="569"/>
        <v>2756281.1447999999</v>
      </c>
      <c r="CH176" s="696"/>
      <c r="CI176" s="118"/>
      <c r="CJ176" s="768"/>
      <c r="CK176" s="769"/>
      <c r="CL176" s="769"/>
      <c r="CM176" s="770"/>
      <c r="CN176" s="768">
        <v>0</v>
      </c>
      <c r="CO176" s="769">
        <f t="shared" si="512"/>
        <v>0</v>
      </c>
      <c r="CP176" s="769">
        <f t="shared" si="513"/>
        <v>407827.29327457608</v>
      </c>
      <c r="CQ176" s="769">
        <f t="shared" si="514"/>
        <v>0</v>
      </c>
      <c r="CR176" s="869">
        <f t="shared" si="515"/>
        <v>2348453.851525424</v>
      </c>
      <c r="CS176" s="770">
        <f t="shared" si="516"/>
        <v>2756281.1447999999</v>
      </c>
      <c r="CT176" s="2">
        <f t="shared" si="517"/>
        <v>0</v>
      </c>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c r="NZ176" s="2"/>
      <c r="OA176" s="2"/>
      <c r="OB176" s="2"/>
      <c r="OC176" s="2"/>
      <c r="OD176" s="2"/>
      <c r="OE176" s="2"/>
      <c r="OF176" s="2"/>
      <c r="OG176" s="2"/>
      <c r="OH176" s="2"/>
      <c r="OI176" s="2"/>
      <c r="OJ176" s="2"/>
      <c r="OK176" s="2"/>
      <c r="OL176" s="2"/>
      <c r="OM176" s="2"/>
      <c r="ON176" s="2"/>
      <c r="OO176" s="2"/>
      <c r="OP176" s="2"/>
      <c r="OQ176" s="2"/>
      <c r="OR176" s="2"/>
      <c r="OS176" s="2"/>
      <c r="OT176" s="2"/>
      <c r="OU176" s="2"/>
      <c r="OV176" s="2"/>
      <c r="OW176" s="2"/>
      <c r="OX176" s="2"/>
      <c r="OY176" s="2"/>
      <c r="OZ176" s="2"/>
      <c r="PA176" s="2"/>
      <c r="PB176" s="2"/>
      <c r="PC176" s="2"/>
      <c r="PD176" s="2"/>
      <c r="PE176" s="2"/>
      <c r="PF176" s="2"/>
      <c r="PG176" s="2"/>
      <c r="PH176" s="2"/>
      <c r="PI176" s="2"/>
      <c r="PJ176" s="2"/>
      <c r="PK176" s="2"/>
      <c r="PL176" s="2"/>
      <c r="PM176" s="2"/>
      <c r="PN176" s="2"/>
      <c r="PO176" s="2"/>
      <c r="PP176" s="2"/>
      <c r="PQ176" s="2"/>
      <c r="PR176" s="2"/>
      <c r="PS176" s="2"/>
      <c r="PT176" s="2"/>
      <c r="PU176" s="2"/>
      <c r="PV176" s="2"/>
      <c r="PW176" s="2"/>
      <c r="PX176" s="2"/>
      <c r="PY176" s="2"/>
      <c r="PZ176" s="2"/>
      <c r="QA176" s="2"/>
      <c r="QB176" s="2"/>
      <c r="QC176" s="2"/>
      <c r="QD176" s="2"/>
      <c r="QE176" s="2"/>
      <c r="QF176" s="2"/>
      <c r="QG176" s="2"/>
      <c r="QH176" s="2"/>
      <c r="QI176" s="2"/>
      <c r="QJ176" s="2"/>
      <c r="QK176" s="2"/>
      <c r="QL176" s="2"/>
      <c r="QM176" s="2"/>
      <c r="QN176" s="2"/>
      <c r="QO176" s="2"/>
      <c r="QP176" s="2"/>
      <c r="QQ176" s="2"/>
      <c r="QR176" s="2"/>
      <c r="QS176" s="2"/>
      <c r="QT176" s="2"/>
      <c r="QU176" s="2"/>
      <c r="QV176" s="2"/>
      <c r="QW176" s="2"/>
      <c r="QX176" s="2"/>
      <c r="QY176" s="2"/>
      <c r="QZ176" s="2"/>
      <c r="RA176" s="2"/>
      <c r="RB176" s="2"/>
      <c r="RC176" s="2"/>
      <c r="RD176" s="2"/>
      <c r="RE176" s="2"/>
      <c r="RF176" s="2"/>
      <c r="RG176" s="2"/>
      <c r="RH176" s="2"/>
      <c r="RI176" s="2"/>
      <c r="RJ176" s="2"/>
      <c r="RK176" s="2"/>
      <c r="RL176" s="2"/>
      <c r="RM176" s="2"/>
      <c r="RN176" s="2"/>
      <c r="RO176" s="2"/>
      <c r="RP176" s="2"/>
      <c r="RQ176" s="2"/>
      <c r="RR176" s="2"/>
      <c r="RS176" s="2"/>
      <c r="RT176" s="2"/>
      <c r="RU176" s="2"/>
      <c r="RV176" s="2"/>
      <c r="RW176" s="2"/>
      <c r="RX176" s="2"/>
      <c r="RY176" s="2"/>
      <c r="RZ176" s="2"/>
      <c r="SA176" s="2"/>
      <c r="SB176" s="2"/>
      <c r="SC176" s="2"/>
      <c r="SD176" s="2"/>
      <c r="SE176" s="2"/>
      <c r="SF176" s="2"/>
      <c r="SG176" s="2"/>
      <c r="SH176" s="2"/>
      <c r="SI176" s="2"/>
      <c r="SJ176" s="2"/>
      <c r="SK176" s="2"/>
      <c r="SL176" s="2"/>
      <c r="SM176" s="2"/>
      <c r="SN176" s="2"/>
      <c r="SO176" s="2"/>
      <c r="SP176" s="2"/>
      <c r="SQ176" s="2"/>
      <c r="SR176" s="2"/>
      <c r="SS176" s="2"/>
      <c r="ST176" s="2"/>
      <c r="SU176" s="2"/>
      <c r="SV176" s="2"/>
      <c r="SW176" s="2"/>
      <c r="SX176" s="2"/>
      <c r="SY176" s="2"/>
      <c r="SZ176" s="2"/>
      <c r="TA176" s="2"/>
      <c r="TB176" s="2"/>
      <c r="TC176" s="2"/>
      <c r="TD176" s="2"/>
      <c r="TE176" s="2"/>
      <c r="TF176" s="2"/>
      <c r="TG176" s="2"/>
      <c r="TH176" s="2"/>
      <c r="TI176" s="2"/>
      <c r="TJ176" s="2"/>
      <c r="TK176" s="2"/>
      <c r="TL176" s="2"/>
      <c r="TM176" s="2"/>
      <c r="TN176" s="2"/>
      <c r="TO176" s="2"/>
      <c r="TP176" s="2"/>
      <c r="TQ176" s="2"/>
      <c r="TR176" s="2"/>
      <c r="TS176" s="2"/>
      <c r="TT176" s="2"/>
      <c r="TU176" s="2"/>
      <c r="TV176" s="2"/>
      <c r="TW176" s="2"/>
      <c r="TX176" s="2"/>
      <c r="TY176" s="2"/>
      <c r="TZ176" s="2"/>
      <c r="UA176" s="2"/>
      <c r="UB176" s="2"/>
      <c r="UC176" s="2"/>
      <c r="UD176" s="2"/>
      <c r="UE176" s="2"/>
      <c r="UF176" s="2"/>
      <c r="UG176" s="2"/>
      <c r="UH176" s="2"/>
      <c r="UI176" s="2"/>
      <c r="UJ176" s="2"/>
      <c r="UK176" s="2"/>
      <c r="UL176" s="2"/>
      <c r="UM176" s="2"/>
      <c r="UN176" s="2"/>
      <c r="UO176" s="2"/>
      <c r="UP176" s="2"/>
      <c r="UQ176" s="2"/>
      <c r="UR176" s="2"/>
      <c r="US176" s="2"/>
      <c r="UT176" s="2"/>
      <c r="UU176" s="2"/>
      <c r="UV176" s="2"/>
      <c r="UW176" s="2"/>
      <c r="UX176" s="2"/>
      <c r="UY176" s="2"/>
      <c r="UZ176" s="2"/>
      <c r="VA176" s="2"/>
      <c r="VB176" s="2"/>
      <c r="VC176" s="2"/>
      <c r="VD176" s="2"/>
      <c r="VE176" s="2"/>
      <c r="VF176" s="2"/>
      <c r="VG176" s="2"/>
      <c r="VH176" s="2"/>
      <c r="VI176" s="2"/>
      <c r="VJ176" s="2"/>
      <c r="VK176" s="2"/>
      <c r="VL176" s="2"/>
      <c r="VM176" s="2"/>
      <c r="VN176" s="2"/>
      <c r="VO176" s="2"/>
      <c r="VP176" s="2"/>
      <c r="VQ176" s="2"/>
      <c r="VR176" s="2"/>
      <c r="VS176" s="2"/>
      <c r="VT176" s="2"/>
      <c r="VU176" s="2"/>
      <c r="VV176" s="2"/>
      <c r="VW176" s="2"/>
      <c r="VX176" s="2"/>
      <c r="VY176" s="2"/>
      <c r="VZ176" s="2"/>
      <c r="WA176" s="2"/>
      <c r="WB176" s="2"/>
      <c r="WC176" s="2"/>
      <c r="WD176" s="2"/>
      <c r="WE176" s="2"/>
      <c r="WF176" s="2"/>
      <c r="WG176" s="2"/>
      <c r="WH176" s="2"/>
      <c r="WI176" s="2"/>
      <c r="WJ176" s="2"/>
      <c r="WK176" s="2"/>
      <c r="WL176" s="2"/>
      <c r="WM176" s="2"/>
      <c r="WN176" s="2"/>
    </row>
    <row r="177" spans="2:98" ht="18" customHeight="1" x14ac:dyDescent="0.25">
      <c r="B177" s="580" t="str">
        <f t="shared" si="499"/>
        <v>C2</v>
      </c>
      <c r="C177" s="600" t="s">
        <v>572</v>
      </c>
      <c r="D177" s="636"/>
      <c r="E177" s="123"/>
      <c r="F177" s="123"/>
      <c r="G177" s="123"/>
      <c r="H177" s="123"/>
      <c r="I177" s="123"/>
      <c r="J177" s="123"/>
      <c r="K177" s="637"/>
      <c r="L177" s="613"/>
      <c r="M177" s="55"/>
      <c r="N177" s="77"/>
      <c r="O177" s="124"/>
      <c r="P177" s="125"/>
      <c r="Q177" s="76"/>
      <c r="R177" s="76"/>
      <c r="S177" s="126"/>
      <c r="T177" s="76"/>
      <c r="U177" s="77"/>
      <c r="V177" s="77"/>
      <c r="W177" s="77"/>
      <c r="X177" s="77"/>
      <c r="Y177" s="127"/>
      <c r="Z177" s="127"/>
      <c r="AA177" s="127"/>
      <c r="AB177" s="127"/>
      <c r="AC177" s="127"/>
      <c r="AD177" s="127"/>
      <c r="AE177" s="127"/>
      <c r="AF177" s="127"/>
      <c r="AG177" s="1041" t="s">
        <v>167</v>
      </c>
      <c r="AH177" s="439"/>
      <c r="AI177" s="96"/>
      <c r="AJ177" s="96"/>
      <c r="AK177" s="300"/>
      <c r="AL177" s="439"/>
      <c r="AM177" s="96"/>
      <c r="AN177" s="96"/>
      <c r="AO177" s="448"/>
      <c r="AP177" s="505"/>
      <c r="AQ177" s="96"/>
      <c r="AR177" s="96"/>
      <c r="AS177" s="300"/>
      <c r="AT177" s="439"/>
      <c r="AU177" s="96"/>
      <c r="AV177" s="96"/>
      <c r="AW177" s="448"/>
      <c r="AX177" s="505"/>
      <c r="AY177" s="96"/>
      <c r="AZ177" s="96"/>
      <c r="BA177" s="300"/>
      <c r="BB177" s="432"/>
      <c r="BC177" s="39"/>
      <c r="BD177" s="39"/>
      <c r="BE177" s="433"/>
      <c r="BF177" s="499"/>
      <c r="BG177" s="39"/>
      <c r="BH177" s="39"/>
      <c r="BI177" s="291"/>
      <c r="BJ177" s="432"/>
      <c r="BK177" s="39"/>
      <c r="BL177" s="39"/>
      <c r="BM177" s="433"/>
      <c r="BN177" s="499"/>
      <c r="BO177" s="39"/>
      <c r="BP177" s="39"/>
      <c r="BQ177" s="291"/>
      <c r="BR177" s="432"/>
      <c r="BS177" s="39"/>
      <c r="BT177" s="39"/>
      <c r="BU177" s="433"/>
      <c r="BV177" s="499"/>
      <c r="BW177" s="39"/>
      <c r="BX177" s="39"/>
      <c r="BY177" s="291"/>
      <c r="BZ177" s="432"/>
      <c r="CA177" s="39"/>
      <c r="CB177" s="39"/>
      <c r="CC177" s="433"/>
      <c r="CD177" s="349">
        <f t="shared" si="569"/>
        <v>0</v>
      </c>
      <c r="CE177" s="128">
        <f t="shared" si="569"/>
        <v>0</v>
      </c>
      <c r="CF177" s="128">
        <f t="shared" si="569"/>
        <v>0</v>
      </c>
      <c r="CG177" s="350">
        <f t="shared" si="569"/>
        <v>0</v>
      </c>
      <c r="CH177" s="695"/>
      <c r="CI177" s="118"/>
      <c r="CJ177" s="771">
        <f t="shared" ref="CJ177:CJ178" si="570">IF(H177=0,IF(CD177&gt;0,"Error",H177-CD177),H177-CD177)</f>
        <v>0</v>
      </c>
      <c r="CK177" s="772">
        <f t="shared" ref="CK177:CK178" si="571">IF(I177=0,IF(CE177&gt;0,"Error",I177-CE177),I177-CE177)</f>
        <v>0</v>
      </c>
      <c r="CL177" s="772">
        <f t="shared" ref="CL177:CL178" si="572">IF(J177=0,IF(CF177&gt;0,"Error",J177-CF177),J177-CF177)</f>
        <v>0</v>
      </c>
      <c r="CM177" s="773">
        <f t="shared" ref="CM177:CM178" si="573">IF(K177=0,IF(CG177&gt;0,"Error",K177-CG177),K177-CG177)</f>
        <v>0</v>
      </c>
      <c r="CN177" s="771">
        <v>0</v>
      </c>
      <c r="CO177" s="772">
        <f t="shared" si="512"/>
        <v>0</v>
      </c>
      <c r="CP177" s="772">
        <f t="shared" si="513"/>
        <v>0</v>
      </c>
      <c r="CQ177" s="772">
        <f t="shared" si="514"/>
        <v>0</v>
      </c>
      <c r="CR177" s="870">
        <f t="shared" si="515"/>
        <v>0</v>
      </c>
      <c r="CS177" s="773">
        <f t="shared" si="516"/>
        <v>0</v>
      </c>
      <c r="CT177" s="2">
        <f t="shared" si="517"/>
        <v>0</v>
      </c>
    </row>
    <row r="178" spans="2:98" ht="18" customHeight="1" x14ac:dyDescent="0.25">
      <c r="B178" s="580" t="str">
        <f t="shared" si="499"/>
        <v>C2</v>
      </c>
      <c r="C178" s="600" t="s">
        <v>573</v>
      </c>
      <c r="D178" s="636"/>
      <c r="E178" s="123"/>
      <c r="F178" s="123"/>
      <c r="G178" s="123"/>
      <c r="H178" s="123"/>
      <c r="I178" s="123"/>
      <c r="J178" s="123"/>
      <c r="K178" s="637"/>
      <c r="L178" s="613"/>
      <c r="M178" s="55"/>
      <c r="N178" s="77"/>
      <c r="O178" s="124"/>
      <c r="P178" s="125"/>
      <c r="Q178" s="76"/>
      <c r="R178" s="76"/>
      <c r="S178" s="126"/>
      <c r="T178" s="76"/>
      <c r="U178" s="77"/>
      <c r="V178" s="77"/>
      <c r="W178" s="77"/>
      <c r="X178" s="77"/>
      <c r="Y178" s="127"/>
      <c r="Z178" s="127"/>
      <c r="AA178" s="127"/>
      <c r="AB178" s="127"/>
      <c r="AC178" s="127"/>
      <c r="AD178" s="127"/>
      <c r="AE178" s="127"/>
      <c r="AF178" s="127"/>
      <c r="AG178" s="1041"/>
      <c r="AH178" s="439"/>
      <c r="AI178" s="96"/>
      <c r="AJ178" s="96"/>
      <c r="AK178" s="300"/>
      <c r="AL178" s="439"/>
      <c r="AM178" s="96"/>
      <c r="AN178" s="96"/>
      <c r="AO178" s="448"/>
      <c r="AP178" s="505"/>
      <c r="AQ178" s="96"/>
      <c r="AR178" s="96"/>
      <c r="AS178" s="300"/>
      <c r="AT178" s="439"/>
      <c r="AU178" s="96"/>
      <c r="AV178" s="96"/>
      <c r="AW178" s="448"/>
      <c r="AX178" s="502">
        <f>SUM(AX179:AX182)</f>
        <v>8923.7288135593226</v>
      </c>
      <c r="AY178" s="94">
        <f>SUM(AY179:AY182)</f>
        <v>0</v>
      </c>
      <c r="AZ178" s="94">
        <f>SUM(AZ179:AZ182)</f>
        <v>49576.271186440674</v>
      </c>
      <c r="BA178" s="294">
        <f>AX178+AY178+AZ178</f>
        <v>58500</v>
      </c>
      <c r="BB178" s="473">
        <f>SUM(BB179:BB182)</f>
        <v>8923.7288135593226</v>
      </c>
      <c r="BC178" s="94">
        <f>SUM(BC179:BC182)</f>
        <v>0</v>
      </c>
      <c r="BD178" s="94">
        <f>SUM(BD179:BD182)</f>
        <v>49576.271186440674</v>
      </c>
      <c r="BE178" s="440">
        <f>BB178+BC178+BD178</f>
        <v>58500</v>
      </c>
      <c r="BF178" s="502">
        <f>SUM(BF179:BF182)</f>
        <v>8923.7288135593226</v>
      </c>
      <c r="BG178" s="94">
        <f>SUM(BG179:BG182)</f>
        <v>0</v>
      </c>
      <c r="BH178" s="94">
        <f>SUM(BH179:BH182)</f>
        <v>49576.271186440674</v>
      </c>
      <c r="BI178" s="294">
        <f>BF178+BG178+BH178</f>
        <v>58500</v>
      </c>
      <c r="BJ178" s="473">
        <f>SUM(BJ179:BJ182)</f>
        <v>67988.167932203389</v>
      </c>
      <c r="BK178" s="94">
        <f>SUM(BK179:BK182)</f>
        <v>0</v>
      </c>
      <c r="BL178" s="94">
        <f>SUM(BL179:BL182)</f>
        <v>377712.04406779667</v>
      </c>
      <c r="BM178" s="440">
        <f>BJ178+BK178+BL178</f>
        <v>445700.21200000006</v>
      </c>
      <c r="BN178" s="502">
        <f>SUM(BN179:BN182)</f>
        <v>0</v>
      </c>
      <c r="BO178" s="94">
        <f>SUM(BO179:BO182)</f>
        <v>0</v>
      </c>
      <c r="BP178" s="94">
        <f>SUM(BP179:BP182)</f>
        <v>0</v>
      </c>
      <c r="BQ178" s="294">
        <f>BN178+BO178+BP178</f>
        <v>0</v>
      </c>
      <c r="BR178" s="473">
        <f>SUM(BR179:BR182)</f>
        <v>101982.25189830502</v>
      </c>
      <c r="BS178" s="94">
        <f>SUM(BS179:BS182)</f>
        <v>0</v>
      </c>
      <c r="BT178" s="94">
        <f>SUM(BT179:BT182)</f>
        <v>566568.06610169495</v>
      </c>
      <c r="BU178" s="440">
        <f>BR178+BS178+BT178</f>
        <v>668550.31799999997</v>
      </c>
      <c r="BV178" s="502">
        <f>SUM(BV179:BV182)</f>
        <v>0</v>
      </c>
      <c r="BW178" s="94">
        <f>SUM(BW179:BW182)</f>
        <v>0</v>
      </c>
      <c r="BX178" s="94">
        <f>SUM(BX179:BX182)</f>
        <v>0</v>
      </c>
      <c r="BY178" s="294">
        <f>BV178+BW178+BX178</f>
        <v>0</v>
      </c>
      <c r="BZ178" s="473">
        <f>SUM(BZ179:BZ182)</f>
        <v>101982.25189830502</v>
      </c>
      <c r="CA178" s="94">
        <f>SUM(CA179:CA182)</f>
        <v>0</v>
      </c>
      <c r="CB178" s="94">
        <f>SUM(CB179:CB182)</f>
        <v>566568.06610169495</v>
      </c>
      <c r="CC178" s="440">
        <f>BZ178+CA178+CB178</f>
        <v>668550.31799999997</v>
      </c>
      <c r="CD178" s="349">
        <f t="shared" si="569"/>
        <v>298723.8581694914</v>
      </c>
      <c r="CE178" s="128">
        <f t="shared" si="569"/>
        <v>0</v>
      </c>
      <c r="CF178" s="128">
        <f t="shared" si="569"/>
        <v>1659576.9898305086</v>
      </c>
      <c r="CG178" s="350">
        <f t="shared" si="569"/>
        <v>1958300.848</v>
      </c>
      <c r="CH178" s="695"/>
      <c r="CI178" s="118"/>
      <c r="CJ178" s="823" t="str">
        <f t="shared" si="570"/>
        <v>Error</v>
      </c>
      <c r="CK178" s="825">
        <f t="shared" si="571"/>
        <v>0</v>
      </c>
      <c r="CL178" s="824" t="str">
        <f t="shared" si="572"/>
        <v>Error</v>
      </c>
      <c r="CM178" s="826" t="str">
        <f t="shared" si="573"/>
        <v>Error</v>
      </c>
      <c r="CN178" s="823">
        <v>0</v>
      </c>
      <c r="CO178" s="825">
        <f t="shared" si="512"/>
        <v>0</v>
      </c>
      <c r="CP178" s="824">
        <f t="shared" si="513"/>
        <v>298723.8581694914</v>
      </c>
      <c r="CQ178" s="824">
        <f t="shared" si="514"/>
        <v>0</v>
      </c>
      <c r="CR178" s="871">
        <f t="shared" si="515"/>
        <v>1659576.9898305086</v>
      </c>
      <c r="CS178" s="894">
        <f t="shared" si="516"/>
        <v>1958300.848</v>
      </c>
      <c r="CT178" s="2">
        <f t="shared" si="517"/>
        <v>0</v>
      </c>
    </row>
    <row r="179" spans="2:98" ht="18" customHeight="1" x14ac:dyDescent="0.25">
      <c r="B179" s="580" t="str">
        <f t="shared" si="499"/>
        <v>C2</v>
      </c>
      <c r="C179" s="601" t="s">
        <v>577</v>
      </c>
      <c r="D179" s="638"/>
      <c r="E179" s="129"/>
      <c r="F179" s="129"/>
      <c r="G179" s="129"/>
      <c r="H179" s="129"/>
      <c r="I179" s="129"/>
      <c r="J179" s="129"/>
      <c r="K179" s="639"/>
      <c r="L179" s="614"/>
      <c r="M179" s="143">
        <v>2228501.06</v>
      </c>
      <c r="N179" s="131" t="s">
        <v>168</v>
      </c>
      <c r="O179" s="132">
        <f>+Y179</f>
        <v>44646</v>
      </c>
      <c r="P179" s="133">
        <f>+AF179</f>
        <v>44978</v>
      </c>
      <c r="Q179" s="134" t="s">
        <v>778</v>
      </c>
      <c r="R179" s="134">
        <v>1</v>
      </c>
      <c r="S179" s="135"/>
      <c r="T179" s="134" t="s">
        <v>28</v>
      </c>
      <c r="U179" s="42" t="s">
        <v>169</v>
      </c>
      <c r="V179" s="42" t="s">
        <v>75</v>
      </c>
      <c r="W179" s="42">
        <v>230</v>
      </c>
      <c r="X179" s="43">
        <v>44641</v>
      </c>
      <c r="Y179" s="43">
        <f>+X179+5</f>
        <v>44646</v>
      </c>
      <c r="Z179" s="43">
        <f>+Y179+14</f>
        <v>44660</v>
      </c>
      <c r="AA179" s="43">
        <f>+Z179+7+5+2</f>
        <v>44674</v>
      </c>
      <c r="AB179" s="43">
        <f>+AA179+30+7</f>
        <v>44711</v>
      </c>
      <c r="AC179" s="43">
        <f>+AB179+3+3+14</f>
        <v>44731</v>
      </c>
      <c r="AD179" s="43">
        <f>+AC179+3</f>
        <v>44734</v>
      </c>
      <c r="AE179" s="43">
        <f>+AD179+7+7</f>
        <v>44748</v>
      </c>
      <c r="AF179" s="43">
        <f>+AE179+W179</f>
        <v>44978</v>
      </c>
      <c r="AG179" s="1041"/>
      <c r="AH179" s="438"/>
      <c r="AI179" s="136"/>
      <c r="AJ179" s="136"/>
      <c r="AK179" s="556"/>
      <c r="AL179" s="438"/>
      <c r="AM179" s="136"/>
      <c r="AN179" s="136"/>
      <c r="AO179" s="570"/>
      <c r="AP179" s="567"/>
      <c r="AQ179" s="136"/>
      <c r="AR179" s="136"/>
      <c r="AS179" s="556"/>
      <c r="AT179" s="438"/>
      <c r="AU179" s="136"/>
      <c r="AV179" s="136"/>
      <c r="AW179" s="570"/>
      <c r="AX179" s="567"/>
      <c r="AY179" s="136"/>
      <c r="AZ179" s="136"/>
      <c r="BA179" s="556"/>
      <c r="BB179" s="434"/>
      <c r="BC179" s="17"/>
      <c r="BD179" s="17"/>
      <c r="BE179" s="437"/>
      <c r="BF179" s="320"/>
      <c r="BG179" s="17"/>
      <c r="BH179" s="17"/>
      <c r="BI179" s="293"/>
      <c r="BJ179" s="443">
        <v>67988.167932203389</v>
      </c>
      <c r="BK179" s="95"/>
      <c r="BL179" s="95">
        <v>377712.04406779667</v>
      </c>
      <c r="BM179" s="352">
        <v>445700.21200000006</v>
      </c>
      <c r="BN179" s="501"/>
      <c r="BO179" s="92"/>
      <c r="BP179" s="92"/>
      <c r="BQ179" s="295"/>
      <c r="BR179" s="443">
        <v>101982.25189830502</v>
      </c>
      <c r="BS179" s="95"/>
      <c r="BT179" s="95">
        <v>566568.06610169495</v>
      </c>
      <c r="BU179" s="352">
        <v>668550.31799999997</v>
      </c>
      <c r="BV179" s="501"/>
      <c r="BW179" s="92"/>
      <c r="BX179" s="92"/>
      <c r="BY179" s="295"/>
      <c r="BZ179" s="443">
        <v>101982.25189830502</v>
      </c>
      <c r="CA179" s="95"/>
      <c r="CB179" s="95">
        <v>566568.06610169495</v>
      </c>
      <c r="CC179" s="352">
        <v>668550.31799999997</v>
      </c>
      <c r="CD179" s="351">
        <f t="shared" si="569"/>
        <v>271952.67172881344</v>
      </c>
      <c r="CE179" s="92">
        <f t="shared" si="569"/>
        <v>0</v>
      </c>
      <c r="CF179" s="92">
        <f t="shared" si="569"/>
        <v>1510848.1762711867</v>
      </c>
      <c r="CG179" s="352">
        <f t="shared" si="569"/>
        <v>1782800.848</v>
      </c>
      <c r="CH179" s="695" t="s">
        <v>739</v>
      </c>
      <c r="CI179" s="118" t="s">
        <v>773</v>
      </c>
      <c r="CJ179" s="774"/>
      <c r="CK179" s="775"/>
      <c r="CL179" s="775"/>
      <c r="CM179" s="776"/>
      <c r="CN179" s="774">
        <v>0</v>
      </c>
      <c r="CO179" s="775">
        <f t="shared" si="512"/>
        <v>0</v>
      </c>
      <c r="CP179" s="775">
        <f t="shared" si="513"/>
        <v>271952.67172881344</v>
      </c>
      <c r="CQ179" s="775">
        <f t="shared" si="514"/>
        <v>0</v>
      </c>
      <c r="CR179" s="872">
        <f t="shared" si="515"/>
        <v>1510848.1762711867</v>
      </c>
      <c r="CS179" s="776">
        <f t="shared" si="516"/>
        <v>1782800.8480000002</v>
      </c>
      <c r="CT179" s="2">
        <f t="shared" si="517"/>
        <v>0</v>
      </c>
    </row>
    <row r="180" spans="2:98" ht="18" customHeight="1" x14ac:dyDescent="0.25">
      <c r="B180" s="580" t="str">
        <f t="shared" si="499"/>
        <v>C2</v>
      </c>
      <c r="C180" s="601" t="s">
        <v>578</v>
      </c>
      <c r="D180" s="638"/>
      <c r="E180" s="129"/>
      <c r="F180" s="129"/>
      <c r="G180" s="129"/>
      <c r="H180" s="129"/>
      <c r="I180" s="129"/>
      <c r="J180" s="129"/>
      <c r="K180" s="639"/>
      <c r="L180" s="614"/>
      <c r="M180" s="138">
        <v>0</v>
      </c>
      <c r="N180" s="131" t="s">
        <v>168</v>
      </c>
      <c r="O180" s="132">
        <f>+Y180</f>
        <v>0</v>
      </c>
      <c r="P180" s="133">
        <f>+AF180</f>
        <v>0</v>
      </c>
      <c r="Q180" s="134"/>
      <c r="R180" s="134"/>
      <c r="S180" s="135"/>
      <c r="T180" s="134" t="s">
        <v>28</v>
      </c>
      <c r="U180" s="42"/>
      <c r="V180" s="42"/>
      <c r="W180" s="42"/>
      <c r="X180" s="42"/>
      <c r="Y180" s="46"/>
      <c r="Z180" s="46"/>
      <c r="AA180" s="46"/>
      <c r="AB180" s="46"/>
      <c r="AC180" s="46"/>
      <c r="AD180" s="46"/>
      <c r="AE180" s="46"/>
      <c r="AF180" s="46"/>
      <c r="AG180" s="1041"/>
      <c r="AH180" s="438"/>
      <c r="AI180" s="136"/>
      <c r="AJ180" s="136"/>
      <c r="AK180" s="556"/>
      <c r="AL180" s="438"/>
      <c r="AM180" s="136"/>
      <c r="AN180" s="136"/>
      <c r="AO180" s="570"/>
      <c r="AP180" s="567"/>
      <c r="AQ180" s="136"/>
      <c r="AR180" s="136"/>
      <c r="AS180" s="556"/>
      <c r="AT180" s="438"/>
      <c r="AU180" s="136"/>
      <c r="AV180" s="136"/>
      <c r="AW180" s="570"/>
      <c r="AX180" s="567"/>
      <c r="AY180" s="136"/>
      <c r="AZ180" s="136"/>
      <c r="BA180" s="556"/>
      <c r="BB180" s="434"/>
      <c r="BC180" s="17"/>
      <c r="BD180" s="17"/>
      <c r="BE180" s="437"/>
      <c r="BF180" s="320"/>
      <c r="BG180" s="17"/>
      <c r="BH180" s="17"/>
      <c r="BI180" s="293"/>
      <c r="BJ180" s="434"/>
      <c r="BK180" s="17"/>
      <c r="BL180" s="17"/>
      <c r="BM180" s="437"/>
      <c r="BN180" s="320"/>
      <c r="BO180" s="17"/>
      <c r="BP180" s="17"/>
      <c r="BQ180" s="293"/>
      <c r="BR180" s="434"/>
      <c r="BS180" s="17"/>
      <c r="BT180" s="17"/>
      <c r="BU180" s="437"/>
      <c r="BV180" s="320"/>
      <c r="BW180" s="17"/>
      <c r="BX180" s="17"/>
      <c r="BY180" s="293"/>
      <c r="BZ180" s="434"/>
      <c r="CA180" s="17"/>
      <c r="CB180" s="17"/>
      <c r="CC180" s="437"/>
      <c r="CD180" s="351">
        <f t="shared" si="569"/>
        <v>0</v>
      </c>
      <c r="CE180" s="92">
        <f t="shared" si="569"/>
        <v>0</v>
      </c>
      <c r="CF180" s="92">
        <f t="shared" si="569"/>
        <v>0</v>
      </c>
      <c r="CG180" s="352">
        <f t="shared" si="569"/>
        <v>0</v>
      </c>
      <c r="CH180" s="695" t="s">
        <v>739</v>
      </c>
      <c r="CI180" s="118" t="s">
        <v>773</v>
      </c>
      <c r="CJ180" s="774"/>
      <c r="CK180" s="775"/>
      <c r="CL180" s="775"/>
      <c r="CM180" s="776"/>
      <c r="CN180" s="774">
        <v>0</v>
      </c>
      <c r="CO180" s="775">
        <f t="shared" si="512"/>
        <v>0</v>
      </c>
      <c r="CP180" s="775">
        <f t="shared" si="513"/>
        <v>0</v>
      </c>
      <c r="CQ180" s="775">
        <f t="shared" si="514"/>
        <v>0</v>
      </c>
      <c r="CR180" s="872">
        <f t="shared" si="515"/>
        <v>0</v>
      </c>
      <c r="CS180" s="776">
        <f t="shared" si="516"/>
        <v>0</v>
      </c>
      <c r="CT180" s="2">
        <f t="shared" si="517"/>
        <v>0</v>
      </c>
    </row>
    <row r="181" spans="2:98" ht="18" customHeight="1" x14ac:dyDescent="0.25">
      <c r="B181" s="580" t="str">
        <f t="shared" si="499"/>
        <v>C2</v>
      </c>
      <c r="C181" s="601" t="s">
        <v>579</v>
      </c>
      <c r="D181" s="638"/>
      <c r="E181" s="129"/>
      <c r="F181" s="129"/>
      <c r="G181" s="129"/>
      <c r="H181" s="129"/>
      <c r="I181" s="129"/>
      <c r="J181" s="129"/>
      <c r="K181" s="639"/>
      <c r="L181" s="614"/>
      <c r="M181" s="143">
        <v>97500</v>
      </c>
      <c r="N181" s="131" t="s">
        <v>168</v>
      </c>
      <c r="O181" s="132">
        <f>+Y181</f>
        <v>44654</v>
      </c>
      <c r="P181" s="133">
        <f>+AF181</f>
        <v>44800</v>
      </c>
      <c r="Q181" s="134" t="s">
        <v>778</v>
      </c>
      <c r="R181" s="134">
        <v>1</v>
      </c>
      <c r="S181" s="139"/>
      <c r="T181" s="134" t="s">
        <v>28</v>
      </c>
      <c r="U181" s="42" t="s">
        <v>169</v>
      </c>
      <c r="V181" s="131" t="s">
        <v>86</v>
      </c>
      <c r="W181" s="42">
        <v>90</v>
      </c>
      <c r="X181" s="43">
        <v>44649</v>
      </c>
      <c r="Y181" s="43">
        <f>+X181+5</f>
        <v>44654</v>
      </c>
      <c r="Z181" s="46">
        <f>+Y181+14</f>
        <v>44668</v>
      </c>
      <c r="AA181" s="46">
        <f>+Z181+5+5</f>
        <v>44678</v>
      </c>
      <c r="AB181" s="46">
        <f>+AA181+14+7</f>
        <v>44699</v>
      </c>
      <c r="AC181" s="46"/>
      <c r="AD181" s="46">
        <f>+AB181+1</f>
        <v>44700</v>
      </c>
      <c r="AE181" s="46">
        <f>+AD181+10</f>
        <v>44710</v>
      </c>
      <c r="AF181" s="43">
        <f>+AE181+W181</f>
        <v>44800</v>
      </c>
      <c r="AG181" s="1041"/>
      <c r="AH181" s="443"/>
      <c r="AI181" s="95"/>
      <c r="AJ181" s="95"/>
      <c r="AK181" s="557"/>
      <c r="AL181" s="443"/>
      <c r="AM181" s="95"/>
      <c r="AN181" s="95"/>
      <c r="AO181" s="548"/>
      <c r="AP181" s="506"/>
      <c r="AQ181" s="95"/>
      <c r="AR181" s="95"/>
      <c r="AS181" s="557"/>
      <c r="AT181" s="443"/>
      <c r="AU181" s="95"/>
      <c r="AV181" s="95"/>
      <c r="AW181" s="548"/>
      <c r="AX181" s="506">
        <v>4957.6271186440681</v>
      </c>
      <c r="AY181" s="95"/>
      <c r="AZ181" s="95">
        <v>27542.372881355932</v>
      </c>
      <c r="BA181" s="557">
        <v>32500</v>
      </c>
      <c r="BB181" s="443">
        <v>4957.6271186440681</v>
      </c>
      <c r="BC181" s="95"/>
      <c r="BD181" s="95">
        <v>27542.372881355932</v>
      </c>
      <c r="BE181" s="352">
        <v>32500</v>
      </c>
      <c r="BF181" s="506">
        <v>4957.6271186440681</v>
      </c>
      <c r="BG181" s="95"/>
      <c r="BH181" s="95">
        <v>27542.372881355932</v>
      </c>
      <c r="BI181" s="295">
        <v>32500</v>
      </c>
      <c r="BJ181" s="351"/>
      <c r="BK181" s="92"/>
      <c r="BL181" s="92"/>
      <c r="BM181" s="437"/>
      <c r="BN181" s="320"/>
      <c r="BO181" s="17"/>
      <c r="BP181" s="17"/>
      <c r="BQ181" s="293"/>
      <c r="BR181" s="434"/>
      <c r="BS181" s="17"/>
      <c r="BT181" s="17"/>
      <c r="BU181" s="437"/>
      <c r="BV181" s="320"/>
      <c r="BW181" s="17"/>
      <c r="BX181" s="17"/>
      <c r="BY181" s="293"/>
      <c r="BZ181" s="434"/>
      <c r="CA181" s="17"/>
      <c r="CB181" s="17"/>
      <c r="CC181" s="437"/>
      <c r="CD181" s="351">
        <f t="shared" si="569"/>
        <v>14872.881355932204</v>
      </c>
      <c r="CE181" s="92">
        <f t="shared" si="569"/>
        <v>0</v>
      </c>
      <c r="CF181" s="92">
        <f t="shared" si="569"/>
        <v>82627.118644067799</v>
      </c>
      <c r="CG181" s="352">
        <f t="shared" si="569"/>
        <v>97500</v>
      </c>
      <c r="CH181" s="695" t="s">
        <v>739</v>
      </c>
      <c r="CI181" s="118" t="s">
        <v>773</v>
      </c>
      <c r="CJ181" s="774"/>
      <c r="CK181" s="775"/>
      <c r="CL181" s="775"/>
      <c r="CM181" s="776"/>
      <c r="CN181" s="774">
        <v>0</v>
      </c>
      <c r="CO181" s="775">
        <f t="shared" si="512"/>
        <v>0</v>
      </c>
      <c r="CP181" s="775">
        <f t="shared" si="513"/>
        <v>14872.881355932204</v>
      </c>
      <c r="CQ181" s="775">
        <f t="shared" si="514"/>
        <v>0</v>
      </c>
      <c r="CR181" s="872">
        <f t="shared" si="515"/>
        <v>82627.118644067799</v>
      </c>
      <c r="CS181" s="776">
        <f t="shared" si="516"/>
        <v>97500</v>
      </c>
      <c r="CT181" s="2">
        <f t="shared" si="517"/>
        <v>0</v>
      </c>
    </row>
    <row r="182" spans="2:98" ht="18" customHeight="1" x14ac:dyDescent="0.25">
      <c r="B182" s="580" t="str">
        <f t="shared" si="499"/>
        <v>C2</v>
      </c>
      <c r="C182" s="601" t="s">
        <v>580</v>
      </c>
      <c r="D182" s="638"/>
      <c r="E182" s="129"/>
      <c r="F182" s="129"/>
      <c r="G182" s="129"/>
      <c r="H182" s="129"/>
      <c r="I182" s="129"/>
      <c r="J182" s="129"/>
      <c r="K182" s="639"/>
      <c r="L182" s="614"/>
      <c r="M182" s="143">
        <v>78000</v>
      </c>
      <c r="N182" s="131" t="s">
        <v>168</v>
      </c>
      <c r="O182" s="132">
        <f>+Y182</f>
        <v>44654</v>
      </c>
      <c r="P182" s="133">
        <f>+AF182</f>
        <v>44800</v>
      </c>
      <c r="Q182" s="134" t="s">
        <v>778</v>
      </c>
      <c r="R182" s="134">
        <v>1</v>
      </c>
      <c r="S182" s="139"/>
      <c r="T182" s="134" t="s">
        <v>28</v>
      </c>
      <c r="U182" s="42" t="s">
        <v>169</v>
      </c>
      <c r="V182" s="42" t="s">
        <v>86</v>
      </c>
      <c r="W182" s="42">
        <v>90</v>
      </c>
      <c r="X182" s="43">
        <v>44649</v>
      </c>
      <c r="Y182" s="43">
        <f>+X182+5</f>
        <v>44654</v>
      </c>
      <c r="Z182" s="46">
        <f>+Y182+14</f>
        <v>44668</v>
      </c>
      <c r="AA182" s="46">
        <f>+Z182+5+5</f>
        <v>44678</v>
      </c>
      <c r="AB182" s="46">
        <f>+AA182+14+7</f>
        <v>44699</v>
      </c>
      <c r="AC182" s="46"/>
      <c r="AD182" s="46">
        <f>+AB182+1</f>
        <v>44700</v>
      </c>
      <c r="AE182" s="46">
        <f>+AD182+10</f>
        <v>44710</v>
      </c>
      <c r="AF182" s="43">
        <f>+AE182+W182</f>
        <v>44800</v>
      </c>
      <c r="AG182" s="1041"/>
      <c r="AH182" s="443"/>
      <c r="AI182" s="95"/>
      <c r="AJ182" s="95"/>
      <c r="AK182" s="557"/>
      <c r="AL182" s="443"/>
      <c r="AM182" s="95"/>
      <c r="AN182" s="95"/>
      <c r="AO182" s="548"/>
      <c r="AP182" s="506"/>
      <c r="AQ182" s="95"/>
      <c r="AR182" s="95"/>
      <c r="AS182" s="557"/>
      <c r="AT182" s="443"/>
      <c r="AU182" s="95"/>
      <c r="AV182" s="95"/>
      <c r="AW182" s="548"/>
      <c r="AX182" s="506">
        <v>3966.1016949152545</v>
      </c>
      <c r="AY182" s="95"/>
      <c r="AZ182" s="95">
        <v>22033.898305084746</v>
      </c>
      <c r="BA182" s="557">
        <v>26000</v>
      </c>
      <c r="BB182" s="443">
        <v>3966.1016949152545</v>
      </c>
      <c r="BC182" s="95"/>
      <c r="BD182" s="95">
        <v>22033.898305084746</v>
      </c>
      <c r="BE182" s="352">
        <v>26000</v>
      </c>
      <c r="BF182" s="506">
        <v>3966.1016949152545</v>
      </c>
      <c r="BG182" s="95"/>
      <c r="BH182" s="95">
        <v>22033.898305084746</v>
      </c>
      <c r="BI182" s="295">
        <v>26000</v>
      </c>
      <c r="BJ182" s="351"/>
      <c r="BK182" s="92"/>
      <c r="BL182" s="92"/>
      <c r="BM182" s="437"/>
      <c r="BN182" s="320"/>
      <c r="BO182" s="17"/>
      <c r="BP182" s="17"/>
      <c r="BQ182" s="293"/>
      <c r="BR182" s="434"/>
      <c r="BS182" s="17"/>
      <c r="BT182" s="17"/>
      <c r="BU182" s="437"/>
      <c r="BV182" s="320"/>
      <c r="BW182" s="17"/>
      <c r="BX182" s="17"/>
      <c r="BY182" s="293"/>
      <c r="BZ182" s="434"/>
      <c r="CA182" s="17"/>
      <c r="CB182" s="17"/>
      <c r="CC182" s="437"/>
      <c r="CD182" s="351">
        <f t="shared" si="569"/>
        <v>11898.305084745763</v>
      </c>
      <c r="CE182" s="92">
        <f t="shared" si="569"/>
        <v>0</v>
      </c>
      <c r="CF182" s="92">
        <f t="shared" si="569"/>
        <v>66101.694915254237</v>
      </c>
      <c r="CG182" s="352">
        <f t="shared" si="569"/>
        <v>78000</v>
      </c>
      <c r="CH182" s="695" t="s">
        <v>739</v>
      </c>
      <c r="CI182" s="118" t="s">
        <v>773</v>
      </c>
      <c r="CJ182" s="774"/>
      <c r="CK182" s="775"/>
      <c r="CL182" s="775"/>
      <c r="CM182" s="776"/>
      <c r="CN182" s="774">
        <v>0</v>
      </c>
      <c r="CO182" s="775">
        <f t="shared" si="512"/>
        <v>0</v>
      </c>
      <c r="CP182" s="775">
        <f t="shared" si="513"/>
        <v>11898.305084745763</v>
      </c>
      <c r="CQ182" s="775">
        <f t="shared" si="514"/>
        <v>0</v>
      </c>
      <c r="CR182" s="872">
        <f t="shared" si="515"/>
        <v>66101.694915254237</v>
      </c>
      <c r="CS182" s="776">
        <f t="shared" si="516"/>
        <v>78000</v>
      </c>
      <c r="CT182" s="2">
        <f t="shared" si="517"/>
        <v>0</v>
      </c>
    </row>
    <row r="183" spans="2:98" ht="21.75" customHeight="1" x14ac:dyDescent="0.25">
      <c r="B183" s="580" t="str">
        <f t="shared" si="499"/>
        <v>C2</v>
      </c>
      <c r="C183" s="600" t="s">
        <v>574</v>
      </c>
      <c r="D183" s="636"/>
      <c r="E183" s="123"/>
      <c r="F183" s="123"/>
      <c r="G183" s="123"/>
      <c r="H183" s="123"/>
      <c r="I183" s="123"/>
      <c r="J183" s="123"/>
      <c r="K183" s="637"/>
      <c r="L183" s="613"/>
      <c r="M183" s="145"/>
      <c r="N183" s="77"/>
      <c r="O183" s="124"/>
      <c r="P183" s="125"/>
      <c r="Q183" s="76"/>
      <c r="R183" s="76"/>
      <c r="S183" s="141"/>
      <c r="T183" s="76"/>
      <c r="U183" s="77"/>
      <c r="V183" s="77"/>
      <c r="W183" s="77"/>
      <c r="X183" s="124"/>
      <c r="Y183" s="124"/>
      <c r="Z183" s="127"/>
      <c r="AA183" s="127"/>
      <c r="AB183" s="127"/>
      <c r="AC183" s="127"/>
      <c r="AD183" s="127"/>
      <c r="AE183" s="127"/>
      <c r="AF183" s="127"/>
      <c r="AG183" s="1041"/>
      <c r="AH183" s="439"/>
      <c r="AI183" s="96"/>
      <c r="AJ183" s="96"/>
      <c r="AK183" s="300"/>
      <c r="AL183" s="439"/>
      <c r="AM183" s="96"/>
      <c r="AN183" s="96"/>
      <c r="AO183" s="448"/>
      <c r="AP183" s="505"/>
      <c r="AQ183" s="96"/>
      <c r="AR183" s="96"/>
      <c r="AS183" s="300"/>
      <c r="AT183" s="439"/>
      <c r="AU183" s="96"/>
      <c r="AV183" s="96"/>
      <c r="AW183" s="448"/>
      <c r="AX183" s="502">
        <v>2080</v>
      </c>
      <c r="AY183" s="94">
        <v>0</v>
      </c>
      <c r="AZ183" s="94">
        <v>23920</v>
      </c>
      <c r="BA183" s="294">
        <v>26000</v>
      </c>
      <c r="BB183" s="473">
        <v>2080</v>
      </c>
      <c r="BC183" s="94">
        <v>0</v>
      </c>
      <c r="BD183" s="94">
        <v>23920</v>
      </c>
      <c r="BE183" s="440">
        <v>26000</v>
      </c>
      <c r="BF183" s="502">
        <v>2080</v>
      </c>
      <c r="BG183" s="94">
        <v>0</v>
      </c>
      <c r="BH183" s="94">
        <v>23920</v>
      </c>
      <c r="BI183" s="294">
        <v>26000</v>
      </c>
      <c r="BJ183" s="473">
        <v>23795.858776271169</v>
      </c>
      <c r="BK183" s="94">
        <v>0</v>
      </c>
      <c r="BL183" s="94">
        <v>132199.21542372883</v>
      </c>
      <c r="BM183" s="440">
        <v>155995.0742</v>
      </c>
      <c r="BN183" s="502">
        <v>0</v>
      </c>
      <c r="BO183" s="94">
        <v>0</v>
      </c>
      <c r="BP183" s="94">
        <v>0</v>
      </c>
      <c r="BQ183" s="294">
        <v>0</v>
      </c>
      <c r="BR183" s="473">
        <v>35693.788164406753</v>
      </c>
      <c r="BS183" s="94">
        <v>0</v>
      </c>
      <c r="BT183" s="94">
        <v>198298.82313559321</v>
      </c>
      <c r="BU183" s="440">
        <v>233992.61129999996</v>
      </c>
      <c r="BV183" s="502">
        <v>0</v>
      </c>
      <c r="BW183" s="94">
        <v>0</v>
      </c>
      <c r="BX183" s="94">
        <v>0</v>
      </c>
      <c r="BY183" s="294">
        <v>0</v>
      </c>
      <c r="BZ183" s="473">
        <v>35693.788164406753</v>
      </c>
      <c r="CA183" s="94">
        <v>0</v>
      </c>
      <c r="CB183" s="94">
        <v>198298.82313559321</v>
      </c>
      <c r="CC183" s="440">
        <v>233992.61129999996</v>
      </c>
      <c r="CD183" s="349">
        <f>AH183+AL183+AP183+AT183+AX183+BB183+BF183+BJ183+BN183+BR183+BV183+BZ183</f>
        <v>101423.43510508467</v>
      </c>
      <c r="CE183" s="128">
        <f>AI183+AM183+AQ183+AU183+AY183+BC183+BG183+BK183+BO183+BS183+BW183+CA183</f>
        <v>0</v>
      </c>
      <c r="CF183" s="128">
        <f>AJ183+AN183+AR183+AV183+AZ183+BD183+BH183+BL183+BP183+BT183+BX183+CB183</f>
        <v>600556.86169491522</v>
      </c>
      <c r="CG183" s="350">
        <f>AK183+AO183+AS183+AW183+BA183+BE183+BI183+BM183+BQ183+BU183+BY183+CC183</f>
        <v>701980.29679999989</v>
      </c>
      <c r="CH183" s="695"/>
      <c r="CI183" s="118"/>
      <c r="CJ183" s="823" t="str">
        <f>IF(H183=0,IF(CD183&gt;0,"Error",H183-CD183),H183-CD183)</f>
        <v>Error</v>
      </c>
      <c r="CK183" s="825">
        <f t="shared" ref="CK183" si="574">IF(I183=0,IF(CE183&gt;0,"Error",I183-CE183),I183-CE183)</f>
        <v>0</v>
      </c>
      <c r="CL183" s="824" t="str">
        <f t="shared" ref="CL183" si="575">IF(J183=0,IF(CF183&gt;0,"Error",J183-CF183),J183-CF183)</f>
        <v>Error</v>
      </c>
      <c r="CM183" s="826" t="str">
        <f t="shared" ref="CM183" si="576">IF(K183=0,IF(CG183&gt;0,"Error",K183-CG183),K183-CG183)</f>
        <v>Error</v>
      </c>
      <c r="CN183" s="823">
        <v>0</v>
      </c>
      <c r="CO183" s="825">
        <f t="shared" si="512"/>
        <v>0</v>
      </c>
      <c r="CP183" s="824">
        <f t="shared" si="513"/>
        <v>101423.43510508467</v>
      </c>
      <c r="CQ183" s="824">
        <f t="shared" si="514"/>
        <v>0</v>
      </c>
      <c r="CR183" s="871">
        <f t="shared" si="515"/>
        <v>600556.86169491522</v>
      </c>
      <c r="CS183" s="894">
        <f t="shared" si="516"/>
        <v>701980.29679999989</v>
      </c>
      <c r="CT183" s="2">
        <f t="shared" si="517"/>
        <v>0</v>
      </c>
    </row>
    <row r="184" spans="2:98" ht="18.75" customHeight="1" x14ac:dyDescent="0.25">
      <c r="B184" s="580" t="str">
        <f t="shared" si="499"/>
        <v>C2</v>
      </c>
      <c r="C184" s="601" t="s">
        <v>581</v>
      </c>
      <c r="D184" s="638"/>
      <c r="E184" s="129"/>
      <c r="F184" s="129"/>
      <c r="G184" s="129"/>
      <c r="H184" s="129"/>
      <c r="I184" s="129"/>
      <c r="J184" s="129"/>
      <c r="K184" s="639"/>
      <c r="L184" s="614"/>
      <c r="M184" s="143">
        <v>779975.37099999993</v>
      </c>
      <c r="N184" s="131" t="s">
        <v>168</v>
      </c>
      <c r="O184" s="132">
        <f>+Y184</f>
        <v>44646</v>
      </c>
      <c r="P184" s="133">
        <f>+AF184</f>
        <v>44978</v>
      </c>
      <c r="Q184" s="134"/>
      <c r="R184" s="134"/>
      <c r="S184" s="139"/>
      <c r="T184" s="134" t="s">
        <v>28</v>
      </c>
      <c r="U184" s="42" t="s">
        <v>169</v>
      </c>
      <c r="V184" s="42" t="s">
        <v>75</v>
      </c>
      <c r="W184" s="42">
        <v>230</v>
      </c>
      <c r="X184" s="43">
        <v>44641</v>
      </c>
      <c r="Y184" s="43">
        <f>+X184+5</f>
        <v>44646</v>
      </c>
      <c r="Z184" s="43">
        <f>+Y184+14</f>
        <v>44660</v>
      </c>
      <c r="AA184" s="43">
        <f>+Z184+7+5+2</f>
        <v>44674</v>
      </c>
      <c r="AB184" s="43">
        <f>+AA184+30+7</f>
        <v>44711</v>
      </c>
      <c r="AC184" s="43">
        <f>+AB184+3+3+14</f>
        <v>44731</v>
      </c>
      <c r="AD184" s="43">
        <f>+AC184+3</f>
        <v>44734</v>
      </c>
      <c r="AE184" s="43">
        <f>+AD184+7+7</f>
        <v>44748</v>
      </c>
      <c r="AF184" s="43">
        <f>+AE184+W184</f>
        <v>44978</v>
      </c>
      <c r="AG184" s="409"/>
      <c r="AH184" s="438"/>
      <c r="AI184" s="136"/>
      <c r="AJ184" s="136"/>
      <c r="AK184" s="556"/>
      <c r="AL184" s="438"/>
      <c r="AM184" s="136"/>
      <c r="AN184" s="136"/>
      <c r="AO184" s="570"/>
      <c r="AP184" s="567"/>
      <c r="AQ184" s="136"/>
      <c r="AR184" s="136"/>
      <c r="AS184" s="556"/>
      <c r="AT184" s="438"/>
      <c r="AU184" s="136"/>
      <c r="AV184" s="136"/>
      <c r="AW184" s="570"/>
      <c r="AX184" s="567"/>
      <c r="AY184" s="136"/>
      <c r="AZ184" s="136"/>
      <c r="BA184" s="556"/>
      <c r="BB184" s="434"/>
      <c r="BC184" s="17"/>
      <c r="BD184" s="17"/>
      <c r="BE184" s="437"/>
      <c r="BF184" s="320"/>
      <c r="BG184" s="17"/>
      <c r="BH184" s="17"/>
      <c r="BI184" s="293"/>
      <c r="BJ184" s="443">
        <v>23795.858776271169</v>
      </c>
      <c r="BK184" s="95"/>
      <c r="BL184" s="95">
        <v>132199.21542372883</v>
      </c>
      <c r="BM184" s="352">
        <v>155995.0742</v>
      </c>
      <c r="BN184" s="501"/>
      <c r="BO184" s="92"/>
      <c r="BP184" s="92"/>
      <c r="BQ184" s="293"/>
      <c r="BR184" s="443">
        <v>35693.788164406753</v>
      </c>
      <c r="BS184" s="95"/>
      <c r="BT184" s="95">
        <v>198298.82313559321</v>
      </c>
      <c r="BU184" s="352">
        <v>233992.61129999996</v>
      </c>
      <c r="BV184" s="501"/>
      <c r="BW184" s="92"/>
      <c r="BX184" s="92"/>
      <c r="BY184" s="295"/>
      <c r="BZ184" s="443">
        <v>35693.788164406753</v>
      </c>
      <c r="CA184" s="95"/>
      <c r="CB184" s="95">
        <v>198298.82313559321</v>
      </c>
      <c r="CC184" s="352">
        <v>233992.61129999996</v>
      </c>
      <c r="CD184" s="351">
        <f t="shared" ref="CD184:CG187" si="577">AH184+AL184+AP184+AT184+AX184+BB184+BF184+BJ184+BN184+BR184+BV184+BZ184</f>
        <v>95183.435105084674</v>
      </c>
      <c r="CE184" s="92">
        <f t="shared" si="577"/>
        <v>0</v>
      </c>
      <c r="CF184" s="92">
        <f t="shared" si="577"/>
        <v>528796.86169491522</v>
      </c>
      <c r="CG184" s="352">
        <f t="shared" si="577"/>
        <v>623980.29679999989</v>
      </c>
      <c r="CH184" s="695" t="s">
        <v>739</v>
      </c>
      <c r="CI184" s="118" t="s">
        <v>773</v>
      </c>
      <c r="CJ184" s="774"/>
      <c r="CK184" s="775"/>
      <c r="CL184" s="775"/>
      <c r="CM184" s="776"/>
      <c r="CN184" s="774">
        <v>0</v>
      </c>
      <c r="CO184" s="775">
        <f t="shared" si="512"/>
        <v>0</v>
      </c>
      <c r="CP184" s="775">
        <f t="shared" si="513"/>
        <v>95183.435105084674</v>
      </c>
      <c r="CQ184" s="775">
        <f t="shared" si="514"/>
        <v>0</v>
      </c>
      <c r="CR184" s="872">
        <f t="shared" si="515"/>
        <v>528796.86169491522</v>
      </c>
      <c r="CS184" s="776">
        <f t="shared" si="516"/>
        <v>623980.29679999989</v>
      </c>
      <c r="CT184" s="2">
        <f t="shared" si="517"/>
        <v>0</v>
      </c>
    </row>
    <row r="185" spans="2:98" ht="18.75" customHeight="1" x14ac:dyDescent="0.25">
      <c r="B185" s="580" t="str">
        <f t="shared" si="499"/>
        <v>C2</v>
      </c>
      <c r="C185" s="601" t="s">
        <v>582</v>
      </c>
      <c r="D185" s="638"/>
      <c r="E185" s="129"/>
      <c r="F185" s="129"/>
      <c r="G185" s="129"/>
      <c r="H185" s="129"/>
      <c r="I185" s="129"/>
      <c r="J185" s="129"/>
      <c r="K185" s="639"/>
      <c r="L185" s="614"/>
      <c r="M185" s="138">
        <v>0</v>
      </c>
      <c r="N185" s="131" t="s">
        <v>168</v>
      </c>
      <c r="O185" s="132">
        <f>+Y185</f>
        <v>0</v>
      </c>
      <c r="P185" s="133">
        <f>+AF185</f>
        <v>0</v>
      </c>
      <c r="Q185" s="134"/>
      <c r="R185" s="134"/>
      <c r="S185" s="139"/>
      <c r="T185" s="134"/>
      <c r="U185" s="42"/>
      <c r="V185" s="131"/>
      <c r="W185" s="42"/>
      <c r="X185" s="43"/>
      <c r="Y185" s="43"/>
      <c r="Z185" s="43"/>
      <c r="AA185" s="43"/>
      <c r="AB185" s="43"/>
      <c r="AC185" s="43"/>
      <c r="AD185" s="43"/>
      <c r="AE185" s="43"/>
      <c r="AF185" s="43"/>
      <c r="AG185" s="409"/>
      <c r="AH185" s="438"/>
      <c r="AI185" s="136"/>
      <c r="AJ185" s="136"/>
      <c r="AK185" s="556"/>
      <c r="AL185" s="438"/>
      <c r="AM185" s="136"/>
      <c r="AN185" s="136"/>
      <c r="AO185" s="570"/>
      <c r="AP185" s="567"/>
      <c r="AQ185" s="136"/>
      <c r="AR185" s="136"/>
      <c r="AS185" s="556"/>
      <c r="AT185" s="438"/>
      <c r="AU185" s="136"/>
      <c r="AV185" s="136"/>
      <c r="AW185" s="570"/>
      <c r="AX185" s="567"/>
      <c r="AY185" s="136"/>
      <c r="AZ185" s="136"/>
      <c r="BA185" s="556"/>
      <c r="BB185" s="434"/>
      <c r="BC185" s="17"/>
      <c r="BD185" s="17"/>
      <c r="BE185" s="437"/>
      <c r="BF185" s="320"/>
      <c r="BG185" s="17"/>
      <c r="BH185" s="17"/>
      <c r="BI185" s="293"/>
      <c r="BJ185" s="434"/>
      <c r="BK185" s="17"/>
      <c r="BL185" s="17"/>
      <c r="BM185" s="437"/>
      <c r="BN185" s="320"/>
      <c r="BO185" s="17"/>
      <c r="BP185" s="17"/>
      <c r="BQ185" s="293"/>
      <c r="BR185" s="434"/>
      <c r="BS185" s="17"/>
      <c r="BT185" s="17"/>
      <c r="BU185" s="437"/>
      <c r="BV185" s="320"/>
      <c r="BW185" s="17"/>
      <c r="BX185" s="17"/>
      <c r="BY185" s="293"/>
      <c r="BZ185" s="434"/>
      <c r="CA185" s="17"/>
      <c r="CB185" s="17"/>
      <c r="CC185" s="437"/>
      <c r="CD185" s="351">
        <f t="shared" si="577"/>
        <v>0</v>
      </c>
      <c r="CE185" s="92">
        <f t="shared" si="577"/>
        <v>0</v>
      </c>
      <c r="CF185" s="92">
        <f t="shared" si="577"/>
        <v>0</v>
      </c>
      <c r="CG185" s="352">
        <f t="shared" si="577"/>
        <v>0</v>
      </c>
      <c r="CH185" s="695" t="s">
        <v>739</v>
      </c>
      <c r="CI185" s="118" t="s">
        <v>773</v>
      </c>
      <c r="CJ185" s="774"/>
      <c r="CK185" s="775"/>
      <c r="CL185" s="775"/>
      <c r="CM185" s="776"/>
      <c r="CN185" s="774">
        <v>0</v>
      </c>
      <c r="CO185" s="775">
        <f t="shared" si="512"/>
        <v>0</v>
      </c>
      <c r="CP185" s="775">
        <f t="shared" si="513"/>
        <v>0</v>
      </c>
      <c r="CQ185" s="775">
        <f t="shared" si="514"/>
        <v>0</v>
      </c>
      <c r="CR185" s="872">
        <f t="shared" si="515"/>
        <v>0</v>
      </c>
      <c r="CS185" s="776">
        <f t="shared" si="516"/>
        <v>0</v>
      </c>
      <c r="CT185" s="2">
        <f t="shared" si="517"/>
        <v>0</v>
      </c>
    </row>
    <row r="186" spans="2:98" ht="18.75" customHeight="1" x14ac:dyDescent="0.25">
      <c r="B186" s="580" t="str">
        <f t="shared" si="499"/>
        <v>C2</v>
      </c>
      <c r="C186" s="601" t="s">
        <v>583</v>
      </c>
      <c r="D186" s="638"/>
      <c r="E186" s="129"/>
      <c r="F186" s="129"/>
      <c r="G186" s="129"/>
      <c r="H186" s="129"/>
      <c r="I186" s="129"/>
      <c r="J186" s="129"/>
      <c r="K186" s="639"/>
      <c r="L186" s="614"/>
      <c r="M186" s="143">
        <v>39000</v>
      </c>
      <c r="N186" s="131" t="s">
        <v>168</v>
      </c>
      <c r="O186" s="132">
        <f>+Y186</f>
        <v>44654</v>
      </c>
      <c r="P186" s="133">
        <f>+AF186</f>
        <v>44782</v>
      </c>
      <c r="Q186" s="134"/>
      <c r="R186" s="134"/>
      <c r="S186" s="139"/>
      <c r="T186" s="134" t="s">
        <v>28</v>
      </c>
      <c r="U186" s="42" t="s">
        <v>169</v>
      </c>
      <c r="V186" s="131" t="s">
        <v>60</v>
      </c>
      <c r="W186" s="42">
        <v>90</v>
      </c>
      <c r="X186" s="43">
        <v>44649</v>
      </c>
      <c r="Y186" s="43">
        <f>+X186+5</f>
        <v>44654</v>
      </c>
      <c r="Z186" s="43">
        <f>+Y186+14</f>
        <v>44668</v>
      </c>
      <c r="AA186" s="43">
        <f>+Z186+7</f>
        <v>44675</v>
      </c>
      <c r="AB186" s="43">
        <f>+AA186+7</f>
        <v>44682</v>
      </c>
      <c r="AC186" s="43"/>
      <c r="AD186" s="43"/>
      <c r="AE186" s="43">
        <f>+AB186+10</f>
        <v>44692</v>
      </c>
      <c r="AF186" s="43">
        <f>+AE186+W186</f>
        <v>44782</v>
      </c>
      <c r="AG186" s="409"/>
      <c r="AH186" s="443"/>
      <c r="AI186" s="95"/>
      <c r="AJ186" s="95"/>
      <c r="AK186" s="557"/>
      <c r="AL186" s="443"/>
      <c r="AM186" s="95"/>
      <c r="AN186" s="95"/>
      <c r="AO186" s="548"/>
      <c r="AP186" s="506"/>
      <c r="AQ186" s="95"/>
      <c r="AR186" s="95"/>
      <c r="AS186" s="557"/>
      <c r="AT186" s="443"/>
      <c r="AU186" s="95"/>
      <c r="AV186" s="95"/>
      <c r="AW186" s="548"/>
      <c r="AX186" s="506">
        <v>1040</v>
      </c>
      <c r="AY186" s="95"/>
      <c r="AZ186" s="95">
        <v>11960</v>
      </c>
      <c r="BA186" s="557">
        <v>13000</v>
      </c>
      <c r="BB186" s="443">
        <v>1040</v>
      </c>
      <c r="BC186" s="95"/>
      <c r="BD186" s="95">
        <v>11960</v>
      </c>
      <c r="BE186" s="352">
        <v>13000</v>
      </c>
      <c r="BF186" s="506">
        <v>1040</v>
      </c>
      <c r="BG186" s="95"/>
      <c r="BH186" s="95">
        <v>11960</v>
      </c>
      <c r="BI186" s="295">
        <v>13000</v>
      </c>
      <c r="BJ186" s="351"/>
      <c r="BK186" s="92"/>
      <c r="BL186" s="92"/>
      <c r="BM186" s="437"/>
      <c r="BN186" s="320"/>
      <c r="BO186" s="17"/>
      <c r="BP186" s="17"/>
      <c r="BQ186" s="293"/>
      <c r="BR186" s="434"/>
      <c r="BS186" s="17"/>
      <c r="BT186" s="17"/>
      <c r="BU186" s="437"/>
      <c r="BV186" s="320"/>
      <c r="BW186" s="17"/>
      <c r="BX186" s="17"/>
      <c r="BY186" s="293"/>
      <c r="BZ186" s="434"/>
      <c r="CA186" s="17"/>
      <c r="CB186" s="17"/>
      <c r="CC186" s="437"/>
      <c r="CD186" s="351">
        <f t="shared" si="577"/>
        <v>3120</v>
      </c>
      <c r="CE186" s="92">
        <f t="shared" si="577"/>
        <v>0</v>
      </c>
      <c r="CF186" s="92">
        <f t="shared" si="577"/>
        <v>35880</v>
      </c>
      <c r="CG186" s="352">
        <f t="shared" si="577"/>
        <v>39000</v>
      </c>
      <c r="CH186" s="695" t="s">
        <v>739</v>
      </c>
      <c r="CI186" s="118" t="s">
        <v>773</v>
      </c>
      <c r="CJ186" s="774"/>
      <c r="CK186" s="775"/>
      <c r="CL186" s="775"/>
      <c r="CM186" s="776"/>
      <c r="CN186" s="774">
        <v>0</v>
      </c>
      <c r="CO186" s="775">
        <f t="shared" si="512"/>
        <v>0</v>
      </c>
      <c r="CP186" s="775">
        <f t="shared" si="513"/>
        <v>3120</v>
      </c>
      <c r="CQ186" s="775">
        <f t="shared" si="514"/>
        <v>0</v>
      </c>
      <c r="CR186" s="872">
        <f t="shared" si="515"/>
        <v>35880</v>
      </c>
      <c r="CS186" s="776">
        <f t="shared" si="516"/>
        <v>39000</v>
      </c>
      <c r="CT186" s="2">
        <f t="shared" si="517"/>
        <v>0</v>
      </c>
    </row>
    <row r="187" spans="2:98" ht="18.75" customHeight="1" x14ac:dyDescent="0.25">
      <c r="B187" s="580" t="str">
        <f t="shared" si="499"/>
        <v>C2</v>
      </c>
      <c r="C187" s="601" t="s">
        <v>584</v>
      </c>
      <c r="D187" s="638"/>
      <c r="E187" s="129"/>
      <c r="F187" s="129"/>
      <c r="G187" s="129"/>
      <c r="H187" s="129"/>
      <c r="I187" s="129"/>
      <c r="J187" s="129"/>
      <c r="K187" s="639"/>
      <c r="L187" s="614"/>
      <c r="M187" s="143">
        <v>39000</v>
      </c>
      <c r="N187" s="131" t="s">
        <v>168</v>
      </c>
      <c r="O187" s="132">
        <f>+Y187</f>
        <v>44654</v>
      </c>
      <c r="P187" s="133">
        <f>+AF187</f>
        <v>44782</v>
      </c>
      <c r="Q187" s="134"/>
      <c r="R187" s="134"/>
      <c r="S187" s="139"/>
      <c r="T187" s="134" t="s">
        <v>28</v>
      </c>
      <c r="U187" s="42" t="s">
        <v>169</v>
      </c>
      <c r="V187" s="131" t="s">
        <v>60</v>
      </c>
      <c r="W187" s="42">
        <v>90</v>
      </c>
      <c r="X187" s="43">
        <v>44649</v>
      </c>
      <c r="Y187" s="43">
        <f>+X187+5</f>
        <v>44654</v>
      </c>
      <c r="Z187" s="43">
        <f>+Y187+14</f>
        <v>44668</v>
      </c>
      <c r="AA187" s="43">
        <f>+Z187+7</f>
        <v>44675</v>
      </c>
      <c r="AB187" s="43">
        <f>+AA187+7</f>
        <v>44682</v>
      </c>
      <c r="AC187" s="43"/>
      <c r="AD187" s="43"/>
      <c r="AE187" s="43">
        <f>+AB187+10</f>
        <v>44692</v>
      </c>
      <c r="AF187" s="43">
        <f>+AE187+W187</f>
        <v>44782</v>
      </c>
      <c r="AG187" s="409"/>
      <c r="AH187" s="443"/>
      <c r="AI187" s="95"/>
      <c r="AJ187" s="95"/>
      <c r="AK187" s="557"/>
      <c r="AL187" s="443"/>
      <c r="AM187" s="95"/>
      <c r="AN187" s="95"/>
      <c r="AO187" s="548"/>
      <c r="AP187" s="506"/>
      <c r="AQ187" s="95"/>
      <c r="AR187" s="95"/>
      <c r="AS187" s="557"/>
      <c r="AT187" s="443"/>
      <c r="AU187" s="95"/>
      <c r="AV187" s="95"/>
      <c r="AW187" s="548"/>
      <c r="AX187" s="506">
        <v>1040</v>
      </c>
      <c r="AY187" s="95"/>
      <c r="AZ187" s="95">
        <v>11960</v>
      </c>
      <c r="BA187" s="557">
        <v>13000</v>
      </c>
      <c r="BB187" s="443">
        <v>1040</v>
      </c>
      <c r="BC187" s="95"/>
      <c r="BD187" s="95">
        <v>11960</v>
      </c>
      <c r="BE187" s="352">
        <v>13000</v>
      </c>
      <c r="BF187" s="506">
        <v>1040</v>
      </c>
      <c r="BG187" s="95"/>
      <c r="BH187" s="95">
        <v>11960</v>
      </c>
      <c r="BI187" s="295">
        <v>13000</v>
      </c>
      <c r="BJ187" s="351"/>
      <c r="BK187" s="92"/>
      <c r="BL187" s="92"/>
      <c r="BM187" s="437"/>
      <c r="BN187" s="320"/>
      <c r="BO187" s="17"/>
      <c r="BP187" s="17"/>
      <c r="BQ187" s="293"/>
      <c r="BR187" s="434"/>
      <c r="BS187" s="17"/>
      <c r="BT187" s="17"/>
      <c r="BU187" s="437"/>
      <c r="BV187" s="320"/>
      <c r="BW187" s="17"/>
      <c r="BX187" s="17"/>
      <c r="BY187" s="293"/>
      <c r="BZ187" s="434"/>
      <c r="CA187" s="17"/>
      <c r="CB187" s="17"/>
      <c r="CC187" s="437"/>
      <c r="CD187" s="351">
        <f t="shared" si="577"/>
        <v>3120</v>
      </c>
      <c r="CE187" s="92">
        <f t="shared" si="577"/>
        <v>0</v>
      </c>
      <c r="CF187" s="92">
        <f t="shared" si="577"/>
        <v>35880</v>
      </c>
      <c r="CG187" s="352">
        <f t="shared" si="577"/>
        <v>39000</v>
      </c>
      <c r="CH187" s="695" t="s">
        <v>739</v>
      </c>
      <c r="CI187" s="118" t="s">
        <v>773</v>
      </c>
      <c r="CJ187" s="774"/>
      <c r="CK187" s="775"/>
      <c r="CL187" s="775"/>
      <c r="CM187" s="776"/>
      <c r="CN187" s="774">
        <v>0</v>
      </c>
      <c r="CO187" s="775">
        <f t="shared" si="512"/>
        <v>0</v>
      </c>
      <c r="CP187" s="775">
        <f t="shared" si="513"/>
        <v>3120</v>
      </c>
      <c r="CQ187" s="775">
        <f t="shared" si="514"/>
        <v>0</v>
      </c>
      <c r="CR187" s="872">
        <f t="shared" si="515"/>
        <v>35880</v>
      </c>
      <c r="CS187" s="776">
        <f t="shared" si="516"/>
        <v>39000</v>
      </c>
      <c r="CT187" s="2">
        <f t="shared" si="517"/>
        <v>0</v>
      </c>
    </row>
    <row r="188" spans="2:98" ht="18.75" customHeight="1" x14ac:dyDescent="0.25">
      <c r="B188" s="580" t="str">
        <f t="shared" si="499"/>
        <v>C2</v>
      </c>
      <c r="C188" s="600" t="s">
        <v>575</v>
      </c>
      <c r="D188" s="636"/>
      <c r="E188" s="123"/>
      <c r="F188" s="123"/>
      <c r="G188" s="123"/>
      <c r="H188" s="123"/>
      <c r="I188" s="123"/>
      <c r="J188" s="123"/>
      <c r="K188" s="637"/>
      <c r="L188" s="613"/>
      <c r="M188" s="55"/>
      <c r="N188" s="77" t="s">
        <v>168</v>
      </c>
      <c r="O188" s="124"/>
      <c r="P188" s="125"/>
      <c r="Q188" s="76"/>
      <c r="R188" s="76"/>
      <c r="S188" s="141"/>
      <c r="T188" s="76"/>
      <c r="U188" s="77"/>
      <c r="V188" s="77"/>
      <c r="W188" s="77"/>
      <c r="X188" s="77"/>
      <c r="Y188" s="127"/>
      <c r="Z188" s="127"/>
      <c r="AA188" s="127"/>
      <c r="AB188" s="127"/>
      <c r="AC188" s="127"/>
      <c r="AD188" s="127"/>
      <c r="AE188" s="127"/>
      <c r="AF188" s="127"/>
      <c r="AG188" s="410"/>
      <c r="AH188" s="439"/>
      <c r="AI188" s="96"/>
      <c r="AJ188" s="96"/>
      <c r="AK188" s="300"/>
      <c r="AL188" s="439"/>
      <c r="AM188" s="96"/>
      <c r="AN188" s="96"/>
      <c r="AO188" s="448"/>
      <c r="AP188" s="505"/>
      <c r="AQ188" s="96"/>
      <c r="AR188" s="96"/>
      <c r="AS188" s="300"/>
      <c r="AT188" s="439"/>
      <c r="AU188" s="96"/>
      <c r="AV188" s="96"/>
      <c r="AW188" s="448"/>
      <c r="AX188" s="505">
        <v>0</v>
      </c>
      <c r="AY188" s="96">
        <v>0</v>
      </c>
      <c r="AZ188" s="96">
        <v>0</v>
      </c>
      <c r="BA188" s="294">
        <v>0</v>
      </c>
      <c r="BB188" s="439">
        <v>0</v>
      </c>
      <c r="BC188" s="96">
        <v>0</v>
      </c>
      <c r="BD188" s="96">
        <v>0</v>
      </c>
      <c r="BE188" s="440">
        <v>0</v>
      </c>
      <c r="BF188" s="505">
        <v>0</v>
      </c>
      <c r="BG188" s="96">
        <v>0</v>
      </c>
      <c r="BH188" s="96">
        <v>0</v>
      </c>
      <c r="BI188" s="294">
        <v>0</v>
      </c>
      <c r="BJ188" s="439">
        <v>0</v>
      </c>
      <c r="BK188" s="96">
        <v>0</v>
      </c>
      <c r="BL188" s="96">
        <v>0</v>
      </c>
      <c r="BM188" s="440">
        <v>0</v>
      </c>
      <c r="BN188" s="505">
        <v>0</v>
      </c>
      <c r="BO188" s="96">
        <v>0</v>
      </c>
      <c r="BP188" s="96">
        <v>0</v>
      </c>
      <c r="BQ188" s="294">
        <v>0</v>
      </c>
      <c r="BR188" s="439">
        <v>0</v>
      </c>
      <c r="BS188" s="96">
        <v>0</v>
      </c>
      <c r="BT188" s="96">
        <v>0</v>
      </c>
      <c r="BU188" s="440">
        <v>0</v>
      </c>
      <c r="BV188" s="505">
        <v>0</v>
      </c>
      <c r="BW188" s="96">
        <v>0</v>
      </c>
      <c r="BX188" s="96">
        <v>0</v>
      </c>
      <c r="BY188" s="294">
        <v>0</v>
      </c>
      <c r="BZ188" s="439">
        <v>0</v>
      </c>
      <c r="CA188" s="96">
        <v>0</v>
      </c>
      <c r="CB188" s="96">
        <v>0</v>
      </c>
      <c r="CC188" s="440">
        <v>0</v>
      </c>
      <c r="CD188" s="349">
        <f>AH188+AL188+AP188+AT188+AX188+BB188+BF188+BJ188+BN188+BR188+BV188+BZ188</f>
        <v>0</v>
      </c>
      <c r="CE188" s="128">
        <f>AI188+AM188+AQ188+AU188+AY188+BC188+BG188+BK188+BO188+BS188+BW188+CA188</f>
        <v>0</v>
      </c>
      <c r="CF188" s="128">
        <f>AJ188+AN188+AR188+AV188+AZ188+BD188+BH188+BL188+BP188+BT188+BX188+CB188</f>
        <v>0</v>
      </c>
      <c r="CG188" s="350">
        <f>AK188+AO188+AS188+AW188+BA188+BE188+BI188+BM188+BQ188+BU188+BY188+CC188</f>
        <v>0</v>
      </c>
      <c r="CH188" s="695"/>
      <c r="CI188" s="118"/>
      <c r="CJ188" s="771">
        <f>IF(H188=0,IF(CD188&gt;0,"Error",H188-CD188),H188-CD188)</f>
        <v>0</v>
      </c>
      <c r="CK188" s="772">
        <f t="shared" ref="CK188" si="578">IF(I188=0,IF(CE188&gt;0,"Error",I188-CE188),I188-CE188)</f>
        <v>0</v>
      </c>
      <c r="CL188" s="772">
        <f t="shared" ref="CL188" si="579">IF(J188=0,IF(CF188&gt;0,"Error",J188-CF188),J188-CF188)</f>
        <v>0</v>
      </c>
      <c r="CM188" s="773">
        <f t="shared" ref="CM188" si="580">IF(K188=0,IF(CG188&gt;0,"Error",K188-CG188),K188-CG188)</f>
        <v>0</v>
      </c>
      <c r="CN188" s="771">
        <v>0</v>
      </c>
      <c r="CO188" s="772">
        <f t="shared" si="512"/>
        <v>0</v>
      </c>
      <c r="CP188" s="772">
        <f t="shared" si="513"/>
        <v>0</v>
      </c>
      <c r="CQ188" s="772">
        <f t="shared" si="514"/>
        <v>0</v>
      </c>
      <c r="CR188" s="870">
        <f t="shared" si="515"/>
        <v>0</v>
      </c>
      <c r="CS188" s="773">
        <f t="shared" si="516"/>
        <v>0</v>
      </c>
      <c r="CT188" s="2">
        <f t="shared" si="517"/>
        <v>0</v>
      </c>
    </row>
    <row r="189" spans="2:98" ht="18.75" customHeight="1" x14ac:dyDescent="0.25">
      <c r="B189" s="580" t="s">
        <v>164</v>
      </c>
      <c r="C189" s="601" t="s">
        <v>585</v>
      </c>
      <c r="D189" s="638"/>
      <c r="E189" s="129"/>
      <c r="F189" s="129"/>
      <c r="G189" s="129"/>
      <c r="H189" s="129"/>
      <c r="I189" s="129"/>
      <c r="J189" s="129"/>
      <c r="K189" s="639"/>
      <c r="L189" s="614"/>
      <c r="M189" s="138">
        <v>0</v>
      </c>
      <c r="N189" s="131" t="s">
        <v>168</v>
      </c>
      <c r="O189" s="132"/>
      <c r="P189" s="133"/>
      <c r="Q189" s="134"/>
      <c r="R189" s="134"/>
      <c r="S189" s="139"/>
      <c r="T189" s="134" t="s">
        <v>28</v>
      </c>
      <c r="U189" s="42"/>
      <c r="V189" s="42"/>
      <c r="W189" s="42"/>
      <c r="X189" s="43">
        <v>44788</v>
      </c>
      <c r="Y189" s="46"/>
      <c r="Z189" s="46"/>
      <c r="AA189" s="46"/>
      <c r="AB189" s="46"/>
      <c r="AC189" s="46"/>
      <c r="AD189" s="46"/>
      <c r="AE189" s="46"/>
      <c r="AF189" s="46"/>
      <c r="AG189" s="409"/>
      <c r="AH189" s="438"/>
      <c r="AI189" s="136"/>
      <c r="AJ189" s="136"/>
      <c r="AK189" s="556"/>
      <c r="AL189" s="438"/>
      <c r="AM189" s="136"/>
      <c r="AN189" s="136"/>
      <c r="AO189" s="570"/>
      <c r="AP189" s="567"/>
      <c r="AQ189" s="136"/>
      <c r="AR189" s="136"/>
      <c r="AS189" s="556"/>
      <c r="AT189" s="438"/>
      <c r="AU189" s="136"/>
      <c r="AV189" s="136"/>
      <c r="AW189" s="570"/>
      <c r="AX189" s="567"/>
      <c r="AY189" s="136"/>
      <c r="AZ189" s="136"/>
      <c r="BA189" s="556"/>
      <c r="BB189" s="434"/>
      <c r="BC189" s="17"/>
      <c r="BD189" s="17"/>
      <c r="BE189" s="437"/>
      <c r="BF189" s="320"/>
      <c r="BG189" s="17"/>
      <c r="BH189" s="17"/>
      <c r="BI189" s="293"/>
      <c r="BJ189" s="434"/>
      <c r="BK189" s="17"/>
      <c r="BL189" s="17"/>
      <c r="BM189" s="437"/>
      <c r="BN189" s="320"/>
      <c r="BO189" s="17"/>
      <c r="BP189" s="17"/>
      <c r="BQ189" s="293"/>
      <c r="BR189" s="434"/>
      <c r="BS189" s="17"/>
      <c r="BT189" s="17"/>
      <c r="BU189" s="437"/>
      <c r="BV189" s="320"/>
      <c r="BW189" s="17"/>
      <c r="BX189" s="17"/>
      <c r="BY189" s="293"/>
      <c r="BZ189" s="434"/>
      <c r="CA189" s="17"/>
      <c r="CB189" s="17"/>
      <c r="CC189" s="437"/>
      <c r="CD189" s="351">
        <f t="shared" ref="CD189:CG189" si="581">AH189+AL189+AP189+AT189+AX189+BB189+BF189+BJ189+BN189+BR189+BV189+BZ189</f>
        <v>0</v>
      </c>
      <c r="CE189" s="92">
        <f t="shared" si="581"/>
        <v>0</v>
      </c>
      <c r="CF189" s="92">
        <f t="shared" si="581"/>
        <v>0</v>
      </c>
      <c r="CG189" s="352">
        <f t="shared" si="581"/>
        <v>0</v>
      </c>
      <c r="CH189" s="695"/>
      <c r="CI189" s="118"/>
      <c r="CJ189" s="774"/>
      <c r="CK189" s="775"/>
      <c r="CL189" s="775"/>
      <c r="CM189" s="776"/>
      <c r="CN189" s="774">
        <v>0</v>
      </c>
      <c r="CO189" s="775">
        <f t="shared" si="512"/>
        <v>0</v>
      </c>
      <c r="CP189" s="775">
        <f t="shared" si="513"/>
        <v>0</v>
      </c>
      <c r="CQ189" s="775">
        <f t="shared" si="514"/>
        <v>0</v>
      </c>
      <c r="CR189" s="872">
        <f t="shared" si="515"/>
        <v>0</v>
      </c>
      <c r="CS189" s="776">
        <f t="shared" si="516"/>
        <v>0</v>
      </c>
      <c r="CT189" s="2">
        <f t="shared" si="517"/>
        <v>0</v>
      </c>
    </row>
    <row r="190" spans="2:98" ht="18.75" customHeight="1" x14ac:dyDescent="0.25">
      <c r="B190" s="580" t="str">
        <f>B188</f>
        <v>C2</v>
      </c>
      <c r="C190" s="600" t="s">
        <v>576</v>
      </c>
      <c r="D190" s="636"/>
      <c r="E190" s="123"/>
      <c r="F190" s="123"/>
      <c r="G190" s="123"/>
      <c r="H190" s="123"/>
      <c r="I190" s="123"/>
      <c r="J190" s="123"/>
      <c r="K190" s="637"/>
      <c r="L190" s="613"/>
      <c r="M190" s="145"/>
      <c r="N190" s="77" t="s">
        <v>168</v>
      </c>
      <c r="O190" s="124"/>
      <c r="P190" s="125"/>
      <c r="Q190" s="76"/>
      <c r="R190" s="76"/>
      <c r="S190" s="141"/>
      <c r="T190" s="76"/>
      <c r="U190" s="77"/>
      <c r="V190" s="77"/>
      <c r="W190" s="77"/>
      <c r="X190" s="77"/>
      <c r="Y190" s="127"/>
      <c r="Z190" s="127"/>
      <c r="AA190" s="127"/>
      <c r="AB190" s="127"/>
      <c r="AC190" s="127"/>
      <c r="AD190" s="127"/>
      <c r="AE190" s="127"/>
      <c r="AF190" s="127"/>
      <c r="AG190" s="410"/>
      <c r="AH190" s="439"/>
      <c r="AI190" s="96"/>
      <c r="AJ190" s="96"/>
      <c r="AK190" s="300"/>
      <c r="AL190" s="439"/>
      <c r="AM190" s="96"/>
      <c r="AN190" s="96"/>
      <c r="AO190" s="448"/>
      <c r="AP190" s="505"/>
      <c r="AQ190" s="96"/>
      <c r="AR190" s="96"/>
      <c r="AS190" s="300"/>
      <c r="AT190" s="439"/>
      <c r="AU190" s="96"/>
      <c r="AV190" s="96"/>
      <c r="AW190" s="448"/>
      <c r="AX190" s="502">
        <v>960</v>
      </c>
      <c r="AY190" s="94">
        <v>0</v>
      </c>
      <c r="AZ190" s="94">
        <v>11040</v>
      </c>
      <c r="BA190" s="294">
        <v>12000</v>
      </c>
      <c r="BB190" s="473">
        <v>960</v>
      </c>
      <c r="BC190" s="94">
        <v>0</v>
      </c>
      <c r="BD190" s="94">
        <v>11040</v>
      </c>
      <c r="BE190" s="440">
        <v>12000</v>
      </c>
      <c r="BF190" s="502">
        <v>960</v>
      </c>
      <c r="BG190" s="94">
        <v>0</v>
      </c>
      <c r="BH190" s="94">
        <v>11040</v>
      </c>
      <c r="BI190" s="294">
        <v>12000</v>
      </c>
      <c r="BJ190" s="473">
        <v>960</v>
      </c>
      <c r="BK190" s="94">
        <v>0</v>
      </c>
      <c r="BL190" s="94">
        <v>11040</v>
      </c>
      <c r="BM190" s="440">
        <v>12000</v>
      </c>
      <c r="BN190" s="502">
        <v>960</v>
      </c>
      <c r="BO190" s="94">
        <v>0</v>
      </c>
      <c r="BP190" s="94">
        <v>11040</v>
      </c>
      <c r="BQ190" s="294">
        <v>12000</v>
      </c>
      <c r="BR190" s="473">
        <v>960</v>
      </c>
      <c r="BS190" s="94">
        <v>0</v>
      </c>
      <c r="BT190" s="94">
        <v>11040</v>
      </c>
      <c r="BU190" s="440">
        <v>12000</v>
      </c>
      <c r="BV190" s="502">
        <v>960</v>
      </c>
      <c r="BW190" s="94">
        <v>0</v>
      </c>
      <c r="BX190" s="94">
        <v>11040</v>
      </c>
      <c r="BY190" s="294">
        <v>12000</v>
      </c>
      <c r="BZ190" s="473">
        <v>960</v>
      </c>
      <c r="CA190" s="94">
        <v>0</v>
      </c>
      <c r="CB190" s="94">
        <v>11040</v>
      </c>
      <c r="CC190" s="440">
        <v>12000</v>
      </c>
      <c r="CD190" s="349">
        <f>AH190+AL190+AP190+AT190+AX190+BB190+BF190+BJ190+BN190+BR190+BV190+BZ190</f>
        <v>7680</v>
      </c>
      <c r="CE190" s="128">
        <f>AI190+AM190+AQ190+AU190+AY190+BC190+BG190+BK190+BO190+BS190+BW190+CA190</f>
        <v>0</v>
      </c>
      <c r="CF190" s="128">
        <f>AJ190+AN190+AR190+AV190+AZ190+BD190+BH190+BL190+BP190+BT190+BX190+CB190</f>
        <v>88320</v>
      </c>
      <c r="CG190" s="350">
        <f>AK190+AO190+AS190+AW190+BA190+BE190+BI190+BM190+BQ190+BU190+BY190+CC190</f>
        <v>96000</v>
      </c>
      <c r="CH190" s="695"/>
      <c r="CI190" s="118"/>
      <c r="CJ190" s="823" t="str">
        <f>IF(H190=0,IF(CD190&gt;0,"Error",H190-CD190),H190-CD190)</f>
        <v>Error</v>
      </c>
      <c r="CK190" s="825">
        <f t="shared" ref="CK190" si="582">IF(I190=0,IF(CE190&gt;0,"Error",I190-CE190),I190-CE190)</f>
        <v>0</v>
      </c>
      <c r="CL190" s="824" t="str">
        <f t="shared" ref="CL190" si="583">IF(J190=0,IF(CF190&gt;0,"Error",J190-CF190),J190-CF190)</f>
        <v>Error</v>
      </c>
      <c r="CM190" s="826" t="str">
        <f t="shared" ref="CM190" si="584">IF(K190=0,IF(CG190&gt;0,"Error",K190-CG190),K190-CG190)</f>
        <v>Error</v>
      </c>
      <c r="CN190" s="823">
        <v>0</v>
      </c>
      <c r="CO190" s="825">
        <f t="shared" si="512"/>
        <v>0</v>
      </c>
      <c r="CP190" s="824">
        <f t="shared" si="513"/>
        <v>7680</v>
      </c>
      <c r="CQ190" s="824">
        <f t="shared" si="514"/>
        <v>0</v>
      </c>
      <c r="CR190" s="871">
        <f t="shared" si="515"/>
        <v>88320</v>
      </c>
      <c r="CS190" s="894">
        <f t="shared" si="516"/>
        <v>96000</v>
      </c>
      <c r="CT190" s="2">
        <f t="shared" si="517"/>
        <v>0</v>
      </c>
    </row>
    <row r="191" spans="2:98" ht="18" customHeight="1" x14ac:dyDescent="0.25">
      <c r="B191" s="580" t="s">
        <v>164</v>
      </c>
      <c r="C191" s="601" t="s">
        <v>586</v>
      </c>
      <c r="D191" s="638"/>
      <c r="E191" s="129"/>
      <c r="F191" s="129"/>
      <c r="G191" s="129"/>
      <c r="H191" s="129"/>
      <c r="I191" s="129"/>
      <c r="J191" s="129"/>
      <c r="K191" s="639"/>
      <c r="L191" s="614"/>
      <c r="M191" s="138">
        <v>0</v>
      </c>
      <c r="N191" s="131" t="s">
        <v>168</v>
      </c>
      <c r="O191" s="132"/>
      <c r="P191" s="133"/>
      <c r="Q191" s="134"/>
      <c r="R191" s="134"/>
      <c r="S191" s="139"/>
      <c r="T191" s="134" t="s">
        <v>28</v>
      </c>
      <c r="U191" s="42"/>
      <c r="V191" s="42"/>
      <c r="W191" s="42"/>
      <c r="X191" s="43">
        <v>44788</v>
      </c>
      <c r="Y191" s="46"/>
      <c r="Z191" s="46"/>
      <c r="AA191" s="46"/>
      <c r="AB191" s="46"/>
      <c r="AC191" s="46"/>
      <c r="AD191" s="46"/>
      <c r="AE191" s="46"/>
      <c r="AF191" s="46"/>
      <c r="AG191" s="409"/>
      <c r="AH191" s="438"/>
      <c r="AI191" s="136"/>
      <c r="AJ191" s="136"/>
      <c r="AK191" s="556"/>
      <c r="AL191" s="438"/>
      <c r="AM191" s="136"/>
      <c r="AN191" s="136"/>
      <c r="AO191" s="570"/>
      <c r="AP191" s="567"/>
      <c r="AQ191" s="136"/>
      <c r="AR191" s="136"/>
      <c r="AS191" s="556"/>
      <c r="AT191" s="438"/>
      <c r="AU191" s="136"/>
      <c r="AV191" s="136"/>
      <c r="AW191" s="570"/>
      <c r="AX191" s="567"/>
      <c r="AY191" s="136"/>
      <c r="AZ191" s="136"/>
      <c r="BA191" s="556"/>
      <c r="BB191" s="434"/>
      <c r="BC191" s="17"/>
      <c r="BD191" s="17"/>
      <c r="BE191" s="437"/>
      <c r="BF191" s="320"/>
      <c r="BG191" s="17"/>
      <c r="BH191" s="17"/>
      <c r="BI191" s="293"/>
      <c r="BJ191" s="434"/>
      <c r="BK191" s="17"/>
      <c r="BL191" s="17"/>
      <c r="BM191" s="437"/>
      <c r="BN191" s="320"/>
      <c r="BO191" s="17"/>
      <c r="BP191" s="17"/>
      <c r="BQ191" s="293"/>
      <c r="BR191" s="434"/>
      <c r="BS191" s="17"/>
      <c r="BT191" s="17"/>
      <c r="BU191" s="437"/>
      <c r="BV191" s="320"/>
      <c r="BW191" s="17"/>
      <c r="BX191" s="17"/>
      <c r="BY191" s="293"/>
      <c r="BZ191" s="434"/>
      <c r="CA191" s="17"/>
      <c r="CB191" s="17"/>
      <c r="CC191" s="437"/>
      <c r="CD191" s="351">
        <f t="shared" ref="CD191:CG206" si="585">AH191+AL191+AP191+AT191+AX191+BB191+BF191+BJ191+BN191+BR191+BV191+BZ191</f>
        <v>0</v>
      </c>
      <c r="CE191" s="92">
        <f t="shared" si="585"/>
        <v>0</v>
      </c>
      <c r="CF191" s="92">
        <f t="shared" si="585"/>
        <v>0</v>
      </c>
      <c r="CG191" s="352">
        <f t="shared" si="585"/>
        <v>0</v>
      </c>
      <c r="CH191" s="695"/>
      <c r="CI191" s="118"/>
      <c r="CJ191" s="774"/>
      <c r="CK191" s="775"/>
      <c r="CL191" s="775"/>
      <c r="CM191" s="776"/>
      <c r="CN191" s="774">
        <v>0</v>
      </c>
      <c r="CO191" s="775">
        <f t="shared" si="512"/>
        <v>0</v>
      </c>
      <c r="CP191" s="775">
        <f t="shared" si="513"/>
        <v>0</v>
      </c>
      <c r="CQ191" s="775">
        <f t="shared" si="514"/>
        <v>0</v>
      </c>
      <c r="CR191" s="872">
        <f t="shared" si="515"/>
        <v>0</v>
      </c>
      <c r="CS191" s="776">
        <f t="shared" si="516"/>
        <v>0</v>
      </c>
      <c r="CT191" s="2">
        <f t="shared" si="517"/>
        <v>0</v>
      </c>
    </row>
    <row r="192" spans="2:98" ht="25.5" x14ac:dyDescent="0.25">
      <c r="B192" s="580" t="s">
        <v>164</v>
      </c>
      <c r="C192" s="601" t="s">
        <v>587</v>
      </c>
      <c r="D192" s="638"/>
      <c r="E192" s="129"/>
      <c r="F192" s="129"/>
      <c r="G192" s="129"/>
      <c r="H192" s="129"/>
      <c r="I192" s="129"/>
      <c r="J192" s="129"/>
      <c r="K192" s="639"/>
      <c r="L192" s="614"/>
      <c r="M192" s="143">
        <v>96000</v>
      </c>
      <c r="N192" s="131" t="s">
        <v>168</v>
      </c>
      <c r="O192" s="132"/>
      <c r="P192" s="133"/>
      <c r="Q192" s="134"/>
      <c r="R192" s="134"/>
      <c r="S192" s="139"/>
      <c r="T192" s="134" t="s">
        <v>28</v>
      </c>
      <c r="U192" s="42"/>
      <c r="V192" s="42"/>
      <c r="W192" s="42"/>
      <c r="X192" s="43">
        <v>44666</v>
      </c>
      <c r="Y192" s="46"/>
      <c r="Z192" s="46"/>
      <c r="AA192" s="46"/>
      <c r="AB192" s="46"/>
      <c r="AC192" s="46"/>
      <c r="AD192" s="46"/>
      <c r="AE192" s="46"/>
      <c r="AF192" s="46"/>
      <c r="AG192" s="409"/>
      <c r="AH192" s="443"/>
      <c r="AI192" s="95"/>
      <c r="AJ192" s="95"/>
      <c r="AK192" s="557"/>
      <c r="AL192" s="443"/>
      <c r="AM192" s="95"/>
      <c r="AN192" s="95"/>
      <c r="AO192" s="548"/>
      <c r="AP192" s="506"/>
      <c r="AQ192" s="95"/>
      <c r="AR192" s="95"/>
      <c r="AS192" s="557"/>
      <c r="AT192" s="443"/>
      <c r="AU192" s="95"/>
      <c r="AV192" s="95"/>
      <c r="AW192" s="548"/>
      <c r="AX192" s="506">
        <v>960</v>
      </c>
      <c r="AY192" s="95"/>
      <c r="AZ192" s="95">
        <v>11040</v>
      </c>
      <c r="BA192" s="557">
        <v>12000</v>
      </c>
      <c r="BB192" s="443">
        <v>960</v>
      </c>
      <c r="BC192" s="95"/>
      <c r="BD192" s="95">
        <v>11040</v>
      </c>
      <c r="BE192" s="352">
        <v>12000</v>
      </c>
      <c r="BF192" s="506">
        <v>960</v>
      </c>
      <c r="BG192" s="95"/>
      <c r="BH192" s="95">
        <v>11040</v>
      </c>
      <c r="BI192" s="295">
        <v>12000</v>
      </c>
      <c r="BJ192" s="443">
        <v>960</v>
      </c>
      <c r="BK192" s="95"/>
      <c r="BL192" s="95">
        <v>11040</v>
      </c>
      <c r="BM192" s="352">
        <v>12000</v>
      </c>
      <c r="BN192" s="506">
        <v>960</v>
      </c>
      <c r="BO192" s="95"/>
      <c r="BP192" s="92">
        <v>11040</v>
      </c>
      <c r="BQ192" s="295">
        <v>12000</v>
      </c>
      <c r="BR192" s="443">
        <v>960</v>
      </c>
      <c r="BS192" s="95"/>
      <c r="BT192" s="95">
        <v>11040</v>
      </c>
      <c r="BU192" s="352">
        <v>12000</v>
      </c>
      <c r="BV192" s="506">
        <v>960</v>
      </c>
      <c r="BW192" s="95"/>
      <c r="BX192" s="92">
        <v>11040</v>
      </c>
      <c r="BY192" s="295">
        <v>12000</v>
      </c>
      <c r="BZ192" s="443">
        <v>960</v>
      </c>
      <c r="CA192" s="95"/>
      <c r="CB192" s="95">
        <v>11040</v>
      </c>
      <c r="CC192" s="352">
        <v>12000</v>
      </c>
      <c r="CD192" s="351">
        <f t="shared" si="585"/>
        <v>7680</v>
      </c>
      <c r="CE192" s="92">
        <f t="shared" si="585"/>
        <v>0</v>
      </c>
      <c r="CF192" s="92">
        <f t="shared" si="585"/>
        <v>88320</v>
      </c>
      <c r="CG192" s="352">
        <f t="shared" si="585"/>
        <v>96000</v>
      </c>
      <c r="CH192" s="695" t="s">
        <v>739</v>
      </c>
      <c r="CI192" s="118" t="s">
        <v>773</v>
      </c>
      <c r="CJ192" s="774"/>
      <c r="CK192" s="775"/>
      <c r="CL192" s="775"/>
      <c r="CM192" s="776"/>
      <c r="CN192" s="774">
        <v>0</v>
      </c>
      <c r="CO192" s="775">
        <f t="shared" si="512"/>
        <v>0</v>
      </c>
      <c r="CP192" s="775">
        <f t="shared" si="513"/>
        <v>7680</v>
      </c>
      <c r="CQ192" s="775">
        <f t="shared" si="514"/>
        <v>0</v>
      </c>
      <c r="CR192" s="872">
        <f t="shared" si="515"/>
        <v>88320</v>
      </c>
      <c r="CS192" s="776">
        <f t="shared" si="516"/>
        <v>96000</v>
      </c>
      <c r="CT192" s="2">
        <f t="shared" si="517"/>
        <v>0</v>
      </c>
    </row>
    <row r="193" spans="1:612" ht="24.75" customHeight="1" x14ac:dyDescent="0.25">
      <c r="B193" s="580" t="str">
        <f>B190</f>
        <v>C2</v>
      </c>
      <c r="C193" s="596" t="s">
        <v>588</v>
      </c>
      <c r="D193" s="640"/>
      <c r="E193" s="109"/>
      <c r="F193" s="109"/>
      <c r="G193" s="109"/>
      <c r="H193" s="109"/>
      <c r="I193" s="109"/>
      <c r="J193" s="109"/>
      <c r="K193" s="641"/>
      <c r="L193" s="615"/>
      <c r="M193" s="32"/>
      <c r="N193" s="90"/>
      <c r="O193" s="110"/>
      <c r="P193" s="111"/>
      <c r="Q193" s="97"/>
      <c r="R193" s="97"/>
      <c r="S193" s="112"/>
      <c r="T193" s="97"/>
      <c r="U193" s="90"/>
      <c r="V193" s="90"/>
      <c r="W193" s="90"/>
      <c r="X193" s="32"/>
      <c r="Y193" s="32"/>
      <c r="Z193" s="32"/>
      <c r="AA193" s="32"/>
      <c r="AB193" s="32"/>
      <c r="AC193" s="32"/>
      <c r="AD193" s="32"/>
      <c r="AE193" s="32"/>
      <c r="AF193" s="32"/>
      <c r="AG193" s="411"/>
      <c r="AH193" s="446"/>
      <c r="AI193" s="113"/>
      <c r="AJ193" s="113"/>
      <c r="AK193" s="299"/>
      <c r="AL193" s="446"/>
      <c r="AM193" s="113"/>
      <c r="AN193" s="113"/>
      <c r="AO193" s="447"/>
      <c r="AP193" s="509"/>
      <c r="AQ193" s="113"/>
      <c r="AR193" s="113"/>
      <c r="AS193" s="299"/>
      <c r="AT193" s="446"/>
      <c r="AU193" s="113"/>
      <c r="AV193" s="113"/>
      <c r="AW193" s="447"/>
      <c r="AX193" s="509">
        <f>AX194+AX208+AX222+AX236+AX250+AX264</f>
        <v>0</v>
      </c>
      <c r="AY193" s="113">
        <f>AY194+AY208+AY222+AY236+AY250+AY264</f>
        <v>0</v>
      </c>
      <c r="AZ193" s="113">
        <f>AZ194+AZ208+AZ222+AZ236+AZ250+AZ264</f>
        <v>0</v>
      </c>
      <c r="BA193" s="299">
        <f>AX193+AY193+AZ193</f>
        <v>0</v>
      </c>
      <c r="BB193" s="446">
        <f>BB194+BB208+BB222+BB236+BB250+BB264</f>
        <v>7680</v>
      </c>
      <c r="BC193" s="113">
        <f>BC194+BC208+BC222+BC236+BC250+BC264</f>
        <v>88320</v>
      </c>
      <c r="BD193" s="113">
        <f>BD194+BD208+BD222+BD236+BD250+BD264</f>
        <v>0</v>
      </c>
      <c r="BE193" s="447">
        <f>BB193+BC193+BD193</f>
        <v>96000</v>
      </c>
      <c r="BF193" s="509">
        <f>BF194+BF208+BF222+BF236+BF250+BF264</f>
        <v>7680</v>
      </c>
      <c r="BG193" s="113">
        <f>BG194+BG208+BG222+BG236+BG250+BG264</f>
        <v>88320</v>
      </c>
      <c r="BH193" s="113">
        <f>BH194+BH208+BH222+BH236+BH250+BH264</f>
        <v>0</v>
      </c>
      <c r="BI193" s="299">
        <f>BF193+BG193+BH193</f>
        <v>96000</v>
      </c>
      <c r="BJ193" s="446">
        <f>BJ194+BJ208+BJ222+BJ236+BJ250+BJ264</f>
        <v>509452.47605084721</v>
      </c>
      <c r="BK193" s="113">
        <f>BK194+BK208+BK222+BK236+BK250+BK264</f>
        <v>1198514.3796610171</v>
      </c>
      <c r="BL193" s="113">
        <f>BL194+BL208+BL222+BL236+BL250+BL264</f>
        <v>1677430.4872881356</v>
      </c>
      <c r="BM193" s="447">
        <f>BJ193+BK193+BL193</f>
        <v>3385397.3429999999</v>
      </c>
      <c r="BN193" s="509">
        <f>BN194+BN208+BN222+BN236+BN250+BN264</f>
        <v>1476647.7476949145</v>
      </c>
      <c r="BO193" s="113">
        <f>BO194+BO208+BO222+BO236+BO250+BO264</f>
        <v>4180517.2525423733</v>
      </c>
      <c r="BP193" s="113">
        <f>BP194+BP208+BP222+BP236+BP250+BP264</f>
        <v>4023081.3457627119</v>
      </c>
      <c r="BQ193" s="299">
        <f>BN193+BO193+BP193</f>
        <v>9680246.3460000008</v>
      </c>
      <c r="BR193" s="446">
        <f>BR194+BR208+BR222+BR236+BR250+BR264</f>
        <v>1374956.725322033</v>
      </c>
      <c r="BS193" s="113">
        <f>BS194+BS208+BS222+BS236+BS250+BS264</f>
        <v>3349327.9457627116</v>
      </c>
      <c r="BT193" s="113">
        <f>BT194+BT208+BT222+BT236+BT250+BT264</f>
        <v>4380627.1949152546</v>
      </c>
      <c r="BU193" s="447">
        <f>BR193+BS193+BT193</f>
        <v>9104911.8660000004</v>
      </c>
      <c r="BV193" s="509">
        <f>BV194+BV208+BV222+BV236+BV250+BV264</f>
        <v>1378891.4887118642</v>
      </c>
      <c r="BW193" s="113">
        <f>BW194+BW208+BW222+BW236+BW250+BW264</f>
        <v>3444483.3788135592</v>
      </c>
      <c r="BX193" s="113">
        <f>BX194+BX208+BX222+BX236+BX250+BX264</f>
        <v>4307331.5584745761</v>
      </c>
      <c r="BY193" s="299">
        <f>BV193+BW193+BX193</f>
        <v>9130706.425999999</v>
      </c>
      <c r="BZ193" s="446">
        <f>BZ194+BZ208+BZ222+BZ236+BZ250+BZ264</f>
        <v>6440534.7257796582</v>
      </c>
      <c r="CA193" s="113">
        <f>CA194+CA208+CA222+CA236+CA250+CA264</f>
        <v>16676355.636440679</v>
      </c>
      <c r="CB193" s="113">
        <f>CB194+CB208+CB222+CB236+CB250+CB264</f>
        <v>19195699.506779663</v>
      </c>
      <c r="CC193" s="447">
        <f>BZ193+CA193+CB193</f>
        <v>42312589.869000003</v>
      </c>
      <c r="CD193" s="353">
        <f t="shared" si="585"/>
        <v>11195843.163559318</v>
      </c>
      <c r="CE193" s="114">
        <f t="shared" si="585"/>
        <v>29025838.593220338</v>
      </c>
      <c r="CF193" s="114">
        <f t="shared" si="585"/>
        <v>33584170.093220338</v>
      </c>
      <c r="CG193" s="354">
        <f t="shared" si="585"/>
        <v>73805851.849999994</v>
      </c>
      <c r="CH193" s="695"/>
      <c r="CI193" s="118"/>
      <c r="CJ193" s="827" t="str">
        <f>IF(H193=0,IF(CD193&gt;0,"Error",H193-CD193),H193-CD193)</f>
        <v>Error</v>
      </c>
      <c r="CK193" s="828" t="str">
        <f t="shared" ref="CK193" si="586">IF(I193=0,IF(CE193&gt;0,"Error",I193-CE193),I193-CE193)</f>
        <v>Error</v>
      </c>
      <c r="CL193" s="828" t="str">
        <f t="shared" ref="CL193" si="587">IF(J193=0,IF(CF193&gt;0,"Error",J193-CF193),J193-CF193)</f>
        <v>Error</v>
      </c>
      <c r="CM193" s="829" t="str">
        <f t="shared" ref="CM193" si="588">IF(K193=0,IF(CG193&gt;0,"Error",K193-CG193),K193-CG193)</f>
        <v>Error</v>
      </c>
      <c r="CN193" s="827">
        <f>CN194+CN208+CN222+CN236+CN250+CN264</f>
        <v>0</v>
      </c>
      <c r="CO193" s="828">
        <f>CO194+CO208+CO222+CO236+CO250+CO264</f>
        <v>5167127.7467796588</v>
      </c>
      <c r="CP193" s="828">
        <f t="shared" ref="CP193:CS193" si="589">CP194+CP208+CP222+CP236+CP250+CP264</f>
        <v>6028715.4167796588</v>
      </c>
      <c r="CQ193" s="828">
        <f t="shared" si="589"/>
        <v>29025838.593220338</v>
      </c>
      <c r="CR193" s="873">
        <f t="shared" si="589"/>
        <v>33584170.093220338</v>
      </c>
      <c r="CS193" s="829">
        <f t="shared" si="589"/>
        <v>73805851.849999994</v>
      </c>
      <c r="CT193" s="893">
        <f t="shared" si="517"/>
        <v>0</v>
      </c>
    </row>
    <row r="194" spans="1:612" ht="24.75" customHeight="1" x14ac:dyDescent="0.25">
      <c r="B194" s="580" t="str">
        <f t="shared" si="499"/>
        <v>C2</v>
      </c>
      <c r="C194" s="599" t="s">
        <v>589</v>
      </c>
      <c r="D194" s="642"/>
      <c r="E194" s="147"/>
      <c r="F194" s="147"/>
      <c r="G194" s="147"/>
      <c r="H194" s="147"/>
      <c r="I194" s="147"/>
      <c r="J194" s="147"/>
      <c r="K194" s="643"/>
      <c r="L194" s="616"/>
      <c r="M194" s="119"/>
      <c r="N194" s="21"/>
      <c r="O194" s="148"/>
      <c r="P194" s="149"/>
      <c r="Q194" s="150"/>
      <c r="R194" s="150"/>
      <c r="S194" s="151"/>
      <c r="T194" s="150"/>
      <c r="U194" s="21"/>
      <c r="V194" s="21"/>
      <c r="W194" s="21"/>
      <c r="X194" s="119"/>
      <c r="Y194" s="119"/>
      <c r="Z194" s="119"/>
      <c r="AA194" s="119"/>
      <c r="AB194" s="119"/>
      <c r="AC194" s="119"/>
      <c r="AD194" s="119"/>
      <c r="AE194" s="119"/>
      <c r="AF194" s="119"/>
      <c r="AG194" s="412"/>
      <c r="AH194" s="441"/>
      <c r="AI194" s="93"/>
      <c r="AJ194" s="93"/>
      <c r="AK194" s="296"/>
      <c r="AL194" s="441"/>
      <c r="AM194" s="93"/>
      <c r="AN194" s="93"/>
      <c r="AO194" s="442"/>
      <c r="AP194" s="504"/>
      <c r="AQ194" s="93"/>
      <c r="AR194" s="93"/>
      <c r="AS194" s="296"/>
      <c r="AT194" s="441"/>
      <c r="AU194" s="93"/>
      <c r="AV194" s="93"/>
      <c r="AW194" s="442"/>
      <c r="AX194" s="504">
        <f>AX195+AX196+AX204+AX205</f>
        <v>0</v>
      </c>
      <c r="AY194" s="93">
        <f>AY195+AY196+AY204+AY205</f>
        <v>0</v>
      </c>
      <c r="AZ194" s="93">
        <f>AZ195+AZ196+AZ204+AZ205</f>
        <v>0</v>
      </c>
      <c r="BA194" s="296">
        <f>AX194+AY194+AZ194</f>
        <v>0</v>
      </c>
      <c r="BB194" s="441">
        <f>BB195+BB196+BB204+BB205</f>
        <v>0</v>
      </c>
      <c r="BC194" s="93">
        <f>BC195+BC196+BC204+BC205</f>
        <v>0</v>
      </c>
      <c r="BD194" s="93">
        <f>BD195+BD196+BD204+BD205</f>
        <v>0</v>
      </c>
      <c r="BE194" s="442">
        <f>BB194+BC194+BD194</f>
        <v>0</v>
      </c>
      <c r="BF194" s="504">
        <f>BF195+BF196+BF204+BF205</f>
        <v>0</v>
      </c>
      <c r="BG194" s="93">
        <f>BG195+BG196+BG204+BG205</f>
        <v>0</v>
      </c>
      <c r="BH194" s="93">
        <f>BH195+BH196+BH204+BH205</f>
        <v>0</v>
      </c>
      <c r="BI194" s="296">
        <f>BF194+BG194+BH194</f>
        <v>0</v>
      </c>
      <c r="BJ194" s="441">
        <f>BJ195+BJ196+BJ204+BJ205</f>
        <v>82952.17322033894</v>
      </c>
      <c r="BK194" s="93">
        <f>BK195+BK196+BK204+BK205</f>
        <v>178509.6305084746</v>
      </c>
      <c r="BL194" s="93">
        <f>BL195+BL196+BL204+BL205</f>
        <v>282335.77627118642</v>
      </c>
      <c r="BM194" s="442">
        <f>BJ194+BK194+BL194</f>
        <v>543797.57999999996</v>
      </c>
      <c r="BN194" s="504">
        <f>BN195+BN196+BN204+BN205</f>
        <v>203438.19371186435</v>
      </c>
      <c r="BO194" s="93">
        <f>BO195+BO196+BO204+BO205</f>
        <v>686730.23644067801</v>
      </c>
      <c r="BP194" s="93">
        <f>BP195+BP196+BP204+BP205</f>
        <v>443481.95084745763</v>
      </c>
      <c r="BQ194" s="296">
        <f>BN194+BO194+BP194</f>
        <v>1333650.3810000001</v>
      </c>
      <c r="BR194" s="441">
        <f>BR195+BR196+BR204+BR205</f>
        <v>126349.33457627102</v>
      </c>
      <c r="BS194" s="93">
        <f>BS195+BS196+BS204+BS205</f>
        <v>717158.52542372828</v>
      </c>
      <c r="BT194" s="93">
        <f>BT195+BT196+BT204+BT205</f>
        <v>0</v>
      </c>
      <c r="BU194" s="442">
        <f>BR194+BS194+BT194</f>
        <v>843507.85999999929</v>
      </c>
      <c r="BV194" s="504">
        <f>BV195+BV196+BV204+BV205</f>
        <v>213919.37789830496</v>
      </c>
      <c r="BW194" s="93">
        <f>BW195+BW196+BW204+BW205</f>
        <v>544875.28813559317</v>
      </c>
      <c r="BX194" s="93">
        <f>BX195+BX196+BX204+BX205</f>
        <v>658783.47796610161</v>
      </c>
      <c r="BY194" s="296">
        <f>BV194+BW194+BX194</f>
        <v>1417578.1439999999</v>
      </c>
      <c r="BZ194" s="441">
        <f>BZ195+BZ196+BZ204+BZ205</f>
        <v>748286.59228813532</v>
      </c>
      <c r="CA194" s="93">
        <f>CA195+CA196+CA204+CA205</f>
        <v>3137574.2940677954</v>
      </c>
      <c r="CB194" s="93">
        <f>CB195+CB196+CB204+CB205</f>
        <v>1034791.2186440678</v>
      </c>
      <c r="CC194" s="442">
        <f>BZ194+CA194+CB194</f>
        <v>4920652.1049999986</v>
      </c>
      <c r="CD194" s="347">
        <f t="shared" si="585"/>
        <v>1374945.6716949146</v>
      </c>
      <c r="CE194" s="117">
        <f t="shared" si="585"/>
        <v>5264847.9745762702</v>
      </c>
      <c r="CF194" s="117">
        <f t="shared" si="585"/>
        <v>2419392.4237288134</v>
      </c>
      <c r="CG194" s="348">
        <f t="shared" si="585"/>
        <v>9059186.0699999984</v>
      </c>
      <c r="CH194" s="695"/>
      <c r="CI194" s="118"/>
      <c r="CJ194" s="768"/>
      <c r="CK194" s="769"/>
      <c r="CL194" s="769"/>
      <c r="CM194" s="770"/>
      <c r="CN194" s="768">
        <f t="shared" ref="CN194:CS194" si="590">CN195+CN196+CN204+CN205</f>
        <v>0</v>
      </c>
      <c r="CO194" s="769">
        <f t="shared" si="590"/>
        <v>939455.03542372829</v>
      </c>
      <c r="CP194" s="769">
        <f t="shared" si="590"/>
        <v>435490.63627118629</v>
      </c>
      <c r="CQ194" s="769">
        <f t="shared" si="590"/>
        <v>5264847.9745762693</v>
      </c>
      <c r="CR194" s="869">
        <f t="shared" si="590"/>
        <v>2419392.4237288134</v>
      </c>
      <c r="CS194" s="770">
        <f t="shared" si="590"/>
        <v>9059186.0699999966</v>
      </c>
      <c r="CT194" s="893">
        <f t="shared" si="517"/>
        <v>0</v>
      </c>
    </row>
    <row r="195" spans="1:612" ht="24.75" customHeight="1" x14ac:dyDescent="0.25">
      <c r="B195" s="580" t="str">
        <f t="shared" si="499"/>
        <v>C2</v>
      </c>
      <c r="C195" s="600" t="s">
        <v>590</v>
      </c>
      <c r="D195" s="636"/>
      <c r="E195" s="123"/>
      <c r="F195" s="123"/>
      <c r="G195" s="123"/>
      <c r="H195" s="123"/>
      <c r="I195" s="123"/>
      <c r="J195" s="123"/>
      <c r="K195" s="637"/>
      <c r="L195" s="613"/>
      <c r="M195" s="55"/>
      <c r="N195" s="77"/>
      <c r="O195" s="124"/>
      <c r="P195" s="125"/>
      <c r="Q195" s="76"/>
      <c r="R195" s="76"/>
      <c r="S195" s="141"/>
      <c r="T195" s="76"/>
      <c r="U195" s="77"/>
      <c r="V195" s="77"/>
      <c r="W195" s="77"/>
      <c r="X195" s="77"/>
      <c r="Y195" s="127"/>
      <c r="Z195" s="127"/>
      <c r="AA195" s="127"/>
      <c r="AB195" s="127"/>
      <c r="AC195" s="127"/>
      <c r="AD195" s="127"/>
      <c r="AE195" s="127"/>
      <c r="AF195" s="127"/>
      <c r="AG195" s="410"/>
      <c r="AH195" s="439"/>
      <c r="AI195" s="96"/>
      <c r="AJ195" s="96"/>
      <c r="AK195" s="300"/>
      <c r="AL195" s="439"/>
      <c r="AM195" s="96"/>
      <c r="AN195" s="96"/>
      <c r="AO195" s="448"/>
      <c r="AP195" s="505"/>
      <c r="AQ195" s="96"/>
      <c r="AR195" s="96"/>
      <c r="AS195" s="300"/>
      <c r="AT195" s="439"/>
      <c r="AU195" s="96"/>
      <c r="AV195" s="96"/>
      <c r="AW195" s="448"/>
      <c r="AX195" s="505"/>
      <c r="AY195" s="96"/>
      <c r="AZ195" s="96"/>
      <c r="BA195" s="300"/>
      <c r="BB195" s="432"/>
      <c r="BC195" s="39"/>
      <c r="BD195" s="39"/>
      <c r="BE195" s="433"/>
      <c r="BF195" s="499"/>
      <c r="BG195" s="39"/>
      <c r="BH195" s="39"/>
      <c r="BI195" s="291"/>
      <c r="BJ195" s="432"/>
      <c r="BK195" s="39"/>
      <c r="BL195" s="39"/>
      <c r="BM195" s="433"/>
      <c r="BN195" s="499"/>
      <c r="BO195" s="39"/>
      <c r="BP195" s="39"/>
      <c r="BQ195" s="291"/>
      <c r="BR195" s="432"/>
      <c r="BS195" s="39"/>
      <c r="BT195" s="39"/>
      <c r="BU195" s="433"/>
      <c r="BV195" s="499"/>
      <c r="BW195" s="39"/>
      <c r="BX195" s="39"/>
      <c r="BY195" s="291"/>
      <c r="BZ195" s="432"/>
      <c r="CA195" s="39"/>
      <c r="CB195" s="39"/>
      <c r="CC195" s="433"/>
      <c r="CD195" s="349">
        <f t="shared" si="585"/>
        <v>0</v>
      </c>
      <c r="CE195" s="128">
        <f t="shared" si="585"/>
        <v>0</v>
      </c>
      <c r="CF195" s="128">
        <f t="shared" si="585"/>
        <v>0</v>
      </c>
      <c r="CG195" s="350">
        <f t="shared" si="585"/>
        <v>0</v>
      </c>
      <c r="CH195" s="695"/>
      <c r="CI195" s="118"/>
      <c r="CJ195" s="771">
        <f t="shared" ref="CJ195:CJ196" si="591">IF(H195=0,IF(CD195&gt;0,"Error",H195-CD195),H195-CD195)</f>
        <v>0</v>
      </c>
      <c r="CK195" s="772">
        <f t="shared" ref="CK195:CK196" si="592">IF(I195=0,IF(CE195&gt;0,"Error",I195-CE195),I195-CE195)</f>
        <v>0</v>
      </c>
      <c r="CL195" s="772">
        <f t="shared" ref="CL195:CL196" si="593">IF(J195=0,IF(CF195&gt;0,"Error",J195-CF195),J195-CF195)</f>
        <v>0</v>
      </c>
      <c r="CM195" s="773">
        <f t="shared" ref="CM195:CM196" si="594">IF(K195=0,IF(CG195&gt;0,"Error",K195-CG195),K195-CG195)</f>
        <v>0</v>
      </c>
      <c r="CN195" s="771">
        <v>0</v>
      </c>
      <c r="CO195" s="772">
        <f t="shared" si="512"/>
        <v>0</v>
      </c>
      <c r="CP195" s="772">
        <f t="shared" si="513"/>
        <v>0</v>
      </c>
      <c r="CQ195" s="772">
        <f t="shared" si="514"/>
        <v>0</v>
      </c>
      <c r="CR195" s="870">
        <f t="shared" si="515"/>
        <v>0</v>
      </c>
      <c r="CS195" s="773">
        <f t="shared" si="516"/>
        <v>0</v>
      </c>
      <c r="CT195" s="2">
        <f t="shared" si="517"/>
        <v>0</v>
      </c>
    </row>
    <row r="196" spans="1:612" ht="24.75" customHeight="1" x14ac:dyDescent="0.25">
      <c r="B196" s="580" t="str">
        <f t="shared" si="499"/>
        <v>C2</v>
      </c>
      <c r="C196" s="600" t="s">
        <v>591</v>
      </c>
      <c r="D196" s="636"/>
      <c r="E196" s="123"/>
      <c r="F196" s="123"/>
      <c r="G196" s="123"/>
      <c r="H196" s="123"/>
      <c r="I196" s="123"/>
      <c r="J196" s="123"/>
      <c r="K196" s="637"/>
      <c r="L196" s="613"/>
      <c r="M196" s="55"/>
      <c r="N196" s="77"/>
      <c r="O196" s="124"/>
      <c r="P196" s="125"/>
      <c r="Q196" s="76"/>
      <c r="R196" s="76"/>
      <c r="S196" s="141"/>
      <c r="T196" s="76"/>
      <c r="U196" s="77"/>
      <c r="V196" s="77"/>
      <c r="W196" s="77"/>
      <c r="X196" s="77"/>
      <c r="Y196" s="127"/>
      <c r="Z196" s="127"/>
      <c r="AA196" s="127"/>
      <c r="AB196" s="127"/>
      <c r="AC196" s="127"/>
      <c r="AD196" s="127"/>
      <c r="AE196" s="127"/>
      <c r="AF196" s="127"/>
      <c r="AG196" s="410"/>
      <c r="AH196" s="439"/>
      <c r="AI196" s="96"/>
      <c r="AJ196" s="96"/>
      <c r="AK196" s="300"/>
      <c r="AL196" s="439"/>
      <c r="AM196" s="96"/>
      <c r="AN196" s="96"/>
      <c r="AO196" s="448"/>
      <c r="AP196" s="505"/>
      <c r="AQ196" s="96"/>
      <c r="AR196" s="96"/>
      <c r="AS196" s="300"/>
      <c r="AT196" s="439"/>
      <c r="AU196" s="96"/>
      <c r="AV196" s="96"/>
      <c r="AW196" s="448"/>
      <c r="AX196" s="505">
        <f>SUM(AX197:AX203)</f>
        <v>0</v>
      </c>
      <c r="AY196" s="96">
        <f>SUM(AY197:AY203)</f>
        <v>0</v>
      </c>
      <c r="AZ196" s="96">
        <f>SUM(AZ197:AZ203)</f>
        <v>0</v>
      </c>
      <c r="BA196" s="300">
        <f>AX196+AY196+AZ196</f>
        <v>0</v>
      </c>
      <c r="BB196" s="439">
        <f>SUM(BB197:BB203)</f>
        <v>0</v>
      </c>
      <c r="BC196" s="96">
        <f>SUM(BC197:BC203)</f>
        <v>0</v>
      </c>
      <c r="BD196" s="96">
        <f>SUM(BD197:BD203)</f>
        <v>0</v>
      </c>
      <c r="BE196" s="448">
        <f>BB196+BC196+BD196</f>
        <v>0</v>
      </c>
      <c r="BF196" s="505">
        <f>SUM(BF197:BF203)</f>
        <v>0</v>
      </c>
      <c r="BG196" s="96">
        <f>SUM(BG197:BG203)</f>
        <v>0</v>
      </c>
      <c r="BH196" s="96">
        <f>SUM(BH197:BH203)</f>
        <v>0</v>
      </c>
      <c r="BI196" s="300">
        <f>BF196+BG196+BH196</f>
        <v>0</v>
      </c>
      <c r="BJ196" s="439">
        <f>SUM(BJ197:BJ203)</f>
        <v>82952.17322033894</v>
      </c>
      <c r="BK196" s="96">
        <f>SUM(BK197:BK203)</f>
        <v>178509.6305084746</v>
      </c>
      <c r="BL196" s="96">
        <f>SUM(BL197:BL203)</f>
        <v>282335.77627118642</v>
      </c>
      <c r="BM196" s="448">
        <f>BJ196+BK196+BL196</f>
        <v>543797.57999999996</v>
      </c>
      <c r="BN196" s="505">
        <f>SUM(BN197:BN203)</f>
        <v>203438.19371186435</v>
      </c>
      <c r="BO196" s="96">
        <f>SUM(BO197:BO203)</f>
        <v>686730.23644067801</v>
      </c>
      <c r="BP196" s="96">
        <f>SUM(BP197:BP203)</f>
        <v>443481.95084745763</v>
      </c>
      <c r="BQ196" s="300">
        <f>BN196+BO196+BP196</f>
        <v>1333650.3810000001</v>
      </c>
      <c r="BR196" s="439">
        <f>SUM(BR197:BR203)</f>
        <v>0</v>
      </c>
      <c r="BS196" s="96">
        <f>SUM(BS197:BS203)</f>
        <v>0</v>
      </c>
      <c r="BT196" s="96">
        <f>SUM(BT197:BT203)</f>
        <v>0</v>
      </c>
      <c r="BU196" s="448">
        <f>BR196+BS196+BT196</f>
        <v>0</v>
      </c>
      <c r="BV196" s="505">
        <f>SUM(BV197:BV203)</f>
        <v>193555.07084745751</v>
      </c>
      <c r="BW196" s="96">
        <f>SUM(BW197:BW203)</f>
        <v>416522.47118644067</v>
      </c>
      <c r="BX196" s="96">
        <f>SUM(BX197:BX203)</f>
        <v>658783.47796610161</v>
      </c>
      <c r="BY196" s="300">
        <f>BV196+BW196+BX196</f>
        <v>1268861.0199999998</v>
      </c>
      <c r="BZ196" s="439">
        <f>SUM(BZ197:BZ203)</f>
        <v>474689.11866101692</v>
      </c>
      <c r="CA196" s="96">
        <f>SUM(CA197:CA203)</f>
        <v>1602370.5516949152</v>
      </c>
      <c r="CB196" s="96">
        <f>SUM(CB197:CB203)</f>
        <v>1034791.2186440678</v>
      </c>
      <c r="CC196" s="448">
        <f>BZ196+CA196+CB196</f>
        <v>3111850.889</v>
      </c>
      <c r="CD196" s="349">
        <f t="shared" si="585"/>
        <v>954634.55644067773</v>
      </c>
      <c r="CE196" s="128">
        <f t="shared" si="585"/>
        <v>2884132.8898305083</v>
      </c>
      <c r="CF196" s="128">
        <f t="shared" si="585"/>
        <v>2419392.4237288134</v>
      </c>
      <c r="CG196" s="350">
        <f t="shared" si="585"/>
        <v>6258159.8699999992</v>
      </c>
      <c r="CH196" s="695"/>
      <c r="CI196" s="118"/>
      <c r="CJ196" s="823" t="str">
        <f t="shared" si="591"/>
        <v>Error</v>
      </c>
      <c r="CK196" s="825" t="str">
        <f t="shared" si="592"/>
        <v>Error</v>
      </c>
      <c r="CL196" s="824" t="str">
        <f t="shared" si="593"/>
        <v>Error</v>
      </c>
      <c r="CM196" s="826" t="str">
        <f t="shared" si="594"/>
        <v>Error</v>
      </c>
      <c r="CN196" s="823">
        <v>0</v>
      </c>
      <c r="CO196" s="825">
        <f>CO197+CO198+CO199+CO200+CO201+CO202+CO203</f>
        <v>519143.92016949144</v>
      </c>
      <c r="CP196" s="824">
        <f>CP197+CP198+CP199+CP200+CP201+CP202+CP203</f>
        <v>435490.63627118629</v>
      </c>
      <c r="CQ196" s="824">
        <f t="shared" si="514"/>
        <v>2884132.8898305083</v>
      </c>
      <c r="CR196" s="871">
        <f t="shared" si="515"/>
        <v>2419392.4237288134</v>
      </c>
      <c r="CS196" s="894">
        <f t="shared" si="516"/>
        <v>6258159.8699999992</v>
      </c>
      <c r="CT196" s="893">
        <f t="shared" si="517"/>
        <v>0</v>
      </c>
    </row>
    <row r="197" spans="1:612" ht="24.75" customHeight="1" x14ac:dyDescent="0.25">
      <c r="B197" s="580" t="str">
        <f t="shared" si="499"/>
        <v>C2</v>
      </c>
      <c r="C197" s="601" t="s">
        <v>594</v>
      </c>
      <c r="D197" s="638"/>
      <c r="E197" s="129"/>
      <c r="F197" s="129"/>
      <c r="G197" s="129"/>
      <c r="H197" s="129"/>
      <c r="I197" s="129"/>
      <c r="J197" s="129"/>
      <c r="K197" s="639"/>
      <c r="L197" s="1107">
        <v>1812658.6</v>
      </c>
      <c r="M197" s="138">
        <v>707180</v>
      </c>
      <c r="N197" s="131"/>
      <c r="O197" s="132"/>
      <c r="P197" s="133"/>
      <c r="Q197" s="134" t="s">
        <v>671</v>
      </c>
      <c r="R197" s="134">
        <v>140</v>
      </c>
      <c r="S197" s="139"/>
      <c r="T197" s="134" t="s">
        <v>28</v>
      </c>
      <c r="U197" s="42"/>
      <c r="V197" s="42"/>
      <c r="W197" s="42"/>
      <c r="X197" s="43">
        <v>44644</v>
      </c>
      <c r="Y197" s="46"/>
      <c r="Z197" s="46"/>
      <c r="AA197" s="46"/>
      <c r="AB197" s="46"/>
      <c r="AC197" s="46"/>
      <c r="AD197" s="46"/>
      <c r="AE197" s="46"/>
      <c r="AF197" s="46"/>
      <c r="AG197" s="409"/>
      <c r="AH197" s="438"/>
      <c r="AI197" s="136"/>
      <c r="AJ197" s="136"/>
      <c r="AK197" s="556"/>
      <c r="AL197" s="438"/>
      <c r="AM197" s="136"/>
      <c r="AN197" s="136"/>
      <c r="AO197" s="570"/>
      <c r="AP197" s="567"/>
      <c r="AQ197" s="136"/>
      <c r="AR197" s="136"/>
      <c r="AS197" s="556"/>
      <c r="AT197" s="438"/>
      <c r="AU197" s="136"/>
      <c r="AV197" s="136"/>
      <c r="AW197" s="570"/>
      <c r="AX197" s="567"/>
      <c r="AY197" s="136"/>
      <c r="AZ197" s="136"/>
      <c r="BA197" s="556"/>
      <c r="BB197" s="434"/>
      <c r="BC197" s="17"/>
      <c r="BD197" s="17"/>
      <c r="BE197" s="437"/>
      <c r="BF197" s="320"/>
      <c r="BG197" s="17"/>
      <c r="BH197" s="17"/>
      <c r="BI197" s="293"/>
      <c r="BJ197" s="436">
        <v>32362.474576271168</v>
      </c>
      <c r="BK197" s="137"/>
      <c r="BL197" s="137">
        <v>179791.52542372883</v>
      </c>
      <c r="BM197" s="352">
        <f>BJ197+BK197+BL197</f>
        <v>212154</v>
      </c>
      <c r="BN197" s="501"/>
      <c r="BO197" s="92"/>
      <c r="BP197" s="92"/>
      <c r="BQ197" s="352">
        <f>BN197+BO197+BP197</f>
        <v>0</v>
      </c>
      <c r="BR197" s="434"/>
      <c r="BS197" s="17"/>
      <c r="BT197" s="17"/>
      <c r="BU197" s="352">
        <f>BR197+BS197+BT197</f>
        <v>0</v>
      </c>
      <c r="BV197" s="506">
        <v>75512.440677966049</v>
      </c>
      <c r="BW197" s="95"/>
      <c r="BX197" s="95">
        <v>419513.55932203389</v>
      </c>
      <c r="BY197" s="352">
        <f>BV197+BW197+BX197</f>
        <v>495025.99999999994</v>
      </c>
      <c r="BZ197" s="351"/>
      <c r="CA197" s="92"/>
      <c r="CB197" s="92"/>
      <c r="CC197" s="352">
        <f>BZ197+CA197+CB197</f>
        <v>0</v>
      </c>
      <c r="CD197" s="351">
        <f t="shared" si="585"/>
        <v>107874.91525423722</v>
      </c>
      <c r="CE197" s="92">
        <f t="shared" si="585"/>
        <v>0</v>
      </c>
      <c r="CF197" s="92">
        <f t="shared" si="585"/>
        <v>599305.08474576275</v>
      </c>
      <c r="CG197" s="352">
        <f t="shared" si="585"/>
        <v>707180</v>
      </c>
      <c r="CH197" s="695" t="s">
        <v>739</v>
      </c>
      <c r="CI197" s="118" t="s">
        <v>739</v>
      </c>
      <c r="CJ197" s="774"/>
      <c r="CK197" s="775"/>
      <c r="CL197" s="775"/>
      <c r="CM197" s="776"/>
      <c r="CN197" s="774">
        <v>0</v>
      </c>
      <c r="CO197" s="775">
        <f t="shared" si="512"/>
        <v>0</v>
      </c>
      <c r="CP197" s="775">
        <f t="shared" si="513"/>
        <v>107874.91525423722</v>
      </c>
      <c r="CQ197" s="775">
        <f t="shared" si="514"/>
        <v>0</v>
      </c>
      <c r="CR197" s="872">
        <f t="shared" si="515"/>
        <v>599305.08474576275</v>
      </c>
      <c r="CS197" s="776">
        <f t="shared" si="516"/>
        <v>707180</v>
      </c>
      <c r="CT197" s="2">
        <f t="shared" si="517"/>
        <v>0</v>
      </c>
    </row>
    <row r="198" spans="1:612" ht="24.75" customHeight="1" x14ac:dyDescent="0.25">
      <c r="B198" s="580" t="str">
        <f t="shared" si="499"/>
        <v>C2</v>
      </c>
      <c r="C198" s="601" t="s">
        <v>595</v>
      </c>
      <c r="D198" s="638"/>
      <c r="E198" s="129"/>
      <c r="F198" s="129"/>
      <c r="G198" s="129"/>
      <c r="H198" s="129"/>
      <c r="I198" s="129"/>
      <c r="J198" s="129"/>
      <c r="K198" s="639"/>
      <c r="L198" s="1108"/>
      <c r="M198" s="138">
        <v>403340.72</v>
      </c>
      <c r="N198" s="131"/>
      <c r="O198" s="132"/>
      <c r="P198" s="133"/>
      <c r="Q198" s="134" t="s">
        <v>671</v>
      </c>
      <c r="R198" s="134">
        <v>410</v>
      </c>
      <c r="S198" s="139"/>
      <c r="T198" s="134" t="s">
        <v>28</v>
      </c>
      <c r="U198" s="42"/>
      <c r="V198" s="42"/>
      <c r="W198" s="42"/>
      <c r="X198" s="43">
        <v>44644</v>
      </c>
      <c r="Y198" s="46"/>
      <c r="Z198" s="46"/>
      <c r="AA198" s="46"/>
      <c r="AB198" s="46"/>
      <c r="AC198" s="46"/>
      <c r="AD198" s="46"/>
      <c r="AE198" s="46"/>
      <c r="AF198" s="46"/>
      <c r="AG198" s="409"/>
      <c r="AH198" s="438"/>
      <c r="AI198" s="136"/>
      <c r="AJ198" s="136"/>
      <c r="AK198" s="556"/>
      <c r="AL198" s="438"/>
      <c r="AM198" s="136"/>
      <c r="AN198" s="136"/>
      <c r="AO198" s="570"/>
      <c r="AP198" s="567"/>
      <c r="AQ198" s="136"/>
      <c r="AR198" s="136"/>
      <c r="AS198" s="556"/>
      <c r="AT198" s="438"/>
      <c r="AU198" s="136"/>
      <c r="AV198" s="136"/>
      <c r="AW198" s="570"/>
      <c r="AX198" s="567"/>
      <c r="AY198" s="136"/>
      <c r="AZ198" s="136"/>
      <c r="BA198" s="556"/>
      <c r="BB198" s="434"/>
      <c r="BC198" s="17"/>
      <c r="BD198" s="17"/>
      <c r="BE198" s="437"/>
      <c r="BF198" s="320"/>
      <c r="BG198" s="17"/>
      <c r="BH198" s="17"/>
      <c r="BI198" s="293"/>
      <c r="BJ198" s="436">
        <v>18457.965152542369</v>
      </c>
      <c r="BK198" s="137"/>
      <c r="BL198" s="137">
        <v>102544.25084745762</v>
      </c>
      <c r="BM198" s="352">
        <f t="shared" ref="BM198:BM203" si="595">BJ198+BK198+BL198</f>
        <v>121002.21599999999</v>
      </c>
      <c r="BN198" s="501"/>
      <c r="BO198" s="92"/>
      <c r="BP198" s="92"/>
      <c r="BQ198" s="352">
        <f t="shared" ref="BQ198:BQ203" si="596">BN198+BO198+BP198</f>
        <v>0</v>
      </c>
      <c r="BR198" s="434"/>
      <c r="BS198" s="17"/>
      <c r="BT198" s="17"/>
      <c r="BU198" s="352">
        <f t="shared" ref="BU198:BU203" si="597">BR198+BS198+BT198</f>
        <v>0</v>
      </c>
      <c r="BV198" s="506">
        <v>43068.585355932184</v>
      </c>
      <c r="BW198" s="95"/>
      <c r="BX198" s="95">
        <v>239269.91864406777</v>
      </c>
      <c r="BY198" s="352">
        <f t="shared" ref="BY198:BY203" si="598">BV198+BW198+BX198</f>
        <v>282338.50399999996</v>
      </c>
      <c r="BZ198" s="351"/>
      <c r="CA198" s="92"/>
      <c r="CB198" s="92"/>
      <c r="CC198" s="352">
        <f t="shared" ref="CC198:CC203" si="599">BZ198+CA198+CB198</f>
        <v>0</v>
      </c>
      <c r="CD198" s="351">
        <f t="shared" si="585"/>
        <v>61526.550508474553</v>
      </c>
      <c r="CE198" s="92">
        <f t="shared" si="585"/>
        <v>0</v>
      </c>
      <c r="CF198" s="92">
        <f t="shared" si="585"/>
        <v>341814.16949152539</v>
      </c>
      <c r="CG198" s="352">
        <f t="shared" si="585"/>
        <v>403340.72</v>
      </c>
      <c r="CH198" s="695" t="s">
        <v>739</v>
      </c>
      <c r="CI198" s="118" t="s">
        <v>739</v>
      </c>
      <c r="CJ198" s="774"/>
      <c r="CK198" s="775"/>
      <c r="CL198" s="775"/>
      <c r="CM198" s="776"/>
      <c r="CN198" s="774">
        <v>0</v>
      </c>
      <c r="CO198" s="775">
        <f t="shared" si="512"/>
        <v>0</v>
      </c>
      <c r="CP198" s="775">
        <f t="shared" si="513"/>
        <v>61526.550508474553</v>
      </c>
      <c r="CQ198" s="775">
        <f t="shared" si="514"/>
        <v>0</v>
      </c>
      <c r="CR198" s="872">
        <f t="shared" si="515"/>
        <v>341814.16949152539</v>
      </c>
      <c r="CS198" s="776">
        <f t="shared" si="516"/>
        <v>403340.72</v>
      </c>
      <c r="CT198" s="2">
        <f t="shared" si="517"/>
        <v>0</v>
      </c>
    </row>
    <row r="199" spans="1:612" ht="24.75" customHeight="1" x14ac:dyDescent="0.25">
      <c r="B199" s="580" t="str">
        <f t="shared" si="499"/>
        <v>C2</v>
      </c>
      <c r="C199" s="601" t="s">
        <v>596</v>
      </c>
      <c r="D199" s="638"/>
      <c r="E199" s="129"/>
      <c r="F199" s="129"/>
      <c r="G199" s="129"/>
      <c r="H199" s="129"/>
      <c r="I199" s="129"/>
      <c r="J199" s="129"/>
      <c r="K199" s="639"/>
      <c r="L199" s="1109"/>
      <c r="M199" s="138">
        <v>702137.88</v>
      </c>
      <c r="N199" s="131"/>
      <c r="O199" s="132"/>
      <c r="P199" s="133"/>
      <c r="Q199" s="134" t="s">
        <v>671</v>
      </c>
      <c r="R199" s="134">
        <v>253</v>
      </c>
      <c r="S199" s="139"/>
      <c r="T199" s="134" t="s">
        <v>27</v>
      </c>
      <c r="U199" s="42"/>
      <c r="V199" s="42"/>
      <c r="W199" s="42"/>
      <c r="X199" s="43">
        <v>44644</v>
      </c>
      <c r="Y199" s="46"/>
      <c r="Z199" s="46"/>
      <c r="AA199" s="46"/>
      <c r="AB199" s="46"/>
      <c r="AC199" s="46"/>
      <c r="AD199" s="46"/>
      <c r="AE199" s="46"/>
      <c r="AF199" s="46"/>
      <c r="AG199" s="409"/>
      <c r="AH199" s="438"/>
      <c r="AI199" s="136"/>
      <c r="AJ199" s="136"/>
      <c r="AK199" s="556"/>
      <c r="AL199" s="438"/>
      <c r="AM199" s="136"/>
      <c r="AN199" s="136"/>
      <c r="AO199" s="570"/>
      <c r="AP199" s="567"/>
      <c r="AQ199" s="136"/>
      <c r="AR199" s="136"/>
      <c r="AS199" s="556"/>
      <c r="AT199" s="438"/>
      <c r="AU199" s="136"/>
      <c r="AV199" s="136"/>
      <c r="AW199" s="570"/>
      <c r="AX199" s="567"/>
      <c r="AY199" s="136"/>
      <c r="AZ199" s="136"/>
      <c r="BA199" s="556"/>
      <c r="BB199" s="434"/>
      <c r="BC199" s="17"/>
      <c r="BD199" s="17"/>
      <c r="BE199" s="437"/>
      <c r="BF199" s="320"/>
      <c r="BG199" s="17"/>
      <c r="BH199" s="17"/>
      <c r="BI199" s="293"/>
      <c r="BJ199" s="436">
        <v>32131.733491525403</v>
      </c>
      <c r="BK199" s="137">
        <v>178509.6305084746</v>
      </c>
      <c r="BL199" s="137"/>
      <c r="BM199" s="352">
        <f t="shared" si="595"/>
        <v>210641.364</v>
      </c>
      <c r="BN199" s="501"/>
      <c r="BO199" s="92"/>
      <c r="BP199" s="92"/>
      <c r="BQ199" s="352">
        <f t="shared" si="596"/>
        <v>0</v>
      </c>
      <c r="BR199" s="434"/>
      <c r="BS199" s="17"/>
      <c r="BT199" s="17"/>
      <c r="BU199" s="352">
        <f t="shared" si="597"/>
        <v>0</v>
      </c>
      <c r="BV199" s="506">
        <v>74974.044813559274</v>
      </c>
      <c r="BW199" s="95">
        <v>416522.47118644067</v>
      </c>
      <c r="BX199" s="95"/>
      <c r="BY199" s="352">
        <f t="shared" si="598"/>
        <v>491496.51599999995</v>
      </c>
      <c r="BZ199" s="351"/>
      <c r="CA199" s="92"/>
      <c r="CB199" s="92"/>
      <c r="CC199" s="352">
        <f t="shared" si="599"/>
        <v>0</v>
      </c>
      <c r="CD199" s="351">
        <f t="shared" si="585"/>
        <v>107105.77830508468</v>
      </c>
      <c r="CE199" s="92">
        <f t="shared" si="585"/>
        <v>595032.10169491521</v>
      </c>
      <c r="CF199" s="92">
        <f t="shared" si="585"/>
        <v>0</v>
      </c>
      <c r="CG199" s="352">
        <f t="shared" si="585"/>
        <v>702137.87999999989</v>
      </c>
      <c r="CH199" s="695" t="s">
        <v>739</v>
      </c>
      <c r="CI199" s="118" t="s">
        <v>739</v>
      </c>
      <c r="CJ199" s="774"/>
      <c r="CK199" s="775"/>
      <c r="CL199" s="775"/>
      <c r="CM199" s="776"/>
      <c r="CN199" s="774">
        <v>0</v>
      </c>
      <c r="CO199" s="775">
        <f t="shared" si="512"/>
        <v>107105.77830508468</v>
      </c>
      <c r="CP199" s="775">
        <f t="shared" si="513"/>
        <v>0</v>
      </c>
      <c r="CQ199" s="775">
        <f t="shared" si="514"/>
        <v>595032.10169491521</v>
      </c>
      <c r="CR199" s="872">
        <f t="shared" si="515"/>
        <v>0</v>
      </c>
      <c r="CS199" s="776">
        <f t="shared" si="516"/>
        <v>702137.87999999989</v>
      </c>
      <c r="CT199" s="2">
        <f t="shared" si="517"/>
        <v>0</v>
      </c>
    </row>
    <row r="200" spans="1:612" ht="24.75" customHeight="1" x14ac:dyDescent="0.25">
      <c r="B200" s="580" t="str">
        <f t="shared" si="499"/>
        <v>C2</v>
      </c>
      <c r="C200" s="601" t="s">
        <v>597</v>
      </c>
      <c r="D200" s="638"/>
      <c r="E200" s="129"/>
      <c r="F200" s="129"/>
      <c r="G200" s="129"/>
      <c r="H200" s="129"/>
      <c r="I200" s="129"/>
      <c r="J200" s="129"/>
      <c r="K200" s="639"/>
      <c r="L200" s="614"/>
      <c r="M200" s="138">
        <v>2701138.93</v>
      </c>
      <c r="N200" s="131"/>
      <c r="O200" s="132"/>
      <c r="P200" s="133"/>
      <c r="Q200" s="134" t="s">
        <v>671</v>
      </c>
      <c r="R200" s="134">
        <v>222</v>
      </c>
      <c r="S200" s="139"/>
      <c r="T200" s="134" t="s">
        <v>27</v>
      </c>
      <c r="U200" s="42"/>
      <c r="V200" s="42"/>
      <c r="W200" s="42"/>
      <c r="X200" s="43">
        <v>44649</v>
      </c>
      <c r="Y200" s="46"/>
      <c r="Z200" s="46"/>
      <c r="AA200" s="46"/>
      <c r="AB200" s="46"/>
      <c r="AC200" s="46"/>
      <c r="AD200" s="46"/>
      <c r="AE200" s="46"/>
      <c r="AF200" s="46"/>
      <c r="AG200" s="409"/>
      <c r="AH200" s="438"/>
      <c r="AI200" s="136"/>
      <c r="AJ200" s="136"/>
      <c r="AK200" s="556"/>
      <c r="AL200" s="438"/>
      <c r="AM200" s="136"/>
      <c r="AN200" s="136"/>
      <c r="AO200" s="570"/>
      <c r="AP200" s="567"/>
      <c r="AQ200" s="136"/>
      <c r="AR200" s="136"/>
      <c r="AS200" s="556"/>
      <c r="AT200" s="438"/>
      <c r="AU200" s="136"/>
      <c r="AV200" s="136"/>
      <c r="AW200" s="570"/>
      <c r="AX200" s="567"/>
      <c r="AY200" s="136"/>
      <c r="AZ200" s="136"/>
      <c r="BA200" s="556"/>
      <c r="BB200" s="434"/>
      <c r="BC200" s="17"/>
      <c r="BD200" s="17"/>
      <c r="BE200" s="437"/>
      <c r="BF200" s="320"/>
      <c r="BG200" s="17"/>
      <c r="BH200" s="17"/>
      <c r="BI200" s="293"/>
      <c r="BJ200" s="434"/>
      <c r="BK200" s="17"/>
      <c r="BL200" s="17"/>
      <c r="BM200" s="352">
        <f t="shared" si="595"/>
        <v>0</v>
      </c>
      <c r="BN200" s="506">
        <v>123611.44255932199</v>
      </c>
      <c r="BO200" s="95">
        <v>686730.23644067801</v>
      </c>
      <c r="BP200" s="95"/>
      <c r="BQ200" s="352">
        <f t="shared" si="596"/>
        <v>810341.679</v>
      </c>
      <c r="BR200" s="351"/>
      <c r="BS200" s="92"/>
      <c r="BT200" s="92"/>
      <c r="BU200" s="352">
        <f t="shared" si="597"/>
        <v>0</v>
      </c>
      <c r="BV200" s="320"/>
      <c r="BW200" s="17"/>
      <c r="BX200" s="17"/>
      <c r="BY200" s="352">
        <f t="shared" si="598"/>
        <v>0</v>
      </c>
      <c r="BZ200" s="443">
        <v>288426.69930508477</v>
      </c>
      <c r="CA200" s="95">
        <v>1602370.5516949152</v>
      </c>
      <c r="CB200" s="95"/>
      <c r="CC200" s="352">
        <f t="shared" si="599"/>
        <v>1890797.2509999999</v>
      </c>
      <c r="CD200" s="351">
        <f t="shared" si="585"/>
        <v>412038.14186440676</v>
      </c>
      <c r="CE200" s="92">
        <f t="shared" si="585"/>
        <v>2289100.7881355933</v>
      </c>
      <c r="CF200" s="92">
        <f t="shared" si="585"/>
        <v>0</v>
      </c>
      <c r="CG200" s="352">
        <f t="shared" si="585"/>
        <v>2701138.9299999997</v>
      </c>
      <c r="CH200" s="695" t="s">
        <v>739</v>
      </c>
      <c r="CI200" s="118" t="s">
        <v>766</v>
      </c>
      <c r="CJ200" s="774"/>
      <c r="CK200" s="775"/>
      <c r="CL200" s="775"/>
      <c r="CM200" s="776"/>
      <c r="CN200" s="774">
        <v>0</v>
      </c>
      <c r="CO200" s="775">
        <f t="shared" si="512"/>
        <v>412038.14186440676</v>
      </c>
      <c r="CP200" s="775">
        <f t="shared" si="513"/>
        <v>0</v>
      </c>
      <c r="CQ200" s="775">
        <f t="shared" si="514"/>
        <v>2289100.7881355933</v>
      </c>
      <c r="CR200" s="872">
        <f t="shared" si="515"/>
        <v>0</v>
      </c>
      <c r="CS200" s="776">
        <f t="shared" si="516"/>
        <v>2701138.93</v>
      </c>
      <c r="CT200" s="2">
        <f t="shared" si="517"/>
        <v>0</v>
      </c>
    </row>
    <row r="201" spans="1:612" ht="24.75" customHeight="1" x14ac:dyDescent="0.25">
      <c r="B201" s="580" t="str">
        <f t="shared" si="499"/>
        <v>C2</v>
      </c>
      <c r="C201" s="601" t="s">
        <v>598</v>
      </c>
      <c r="D201" s="638"/>
      <c r="E201" s="129"/>
      <c r="F201" s="129"/>
      <c r="G201" s="129"/>
      <c r="H201" s="129"/>
      <c r="I201" s="129"/>
      <c r="J201" s="129"/>
      <c r="K201" s="639"/>
      <c r="L201" s="614"/>
      <c r="M201" s="138">
        <v>0</v>
      </c>
      <c r="N201" s="131"/>
      <c r="O201" s="132"/>
      <c r="P201" s="133"/>
      <c r="Q201" s="134" t="s">
        <v>671</v>
      </c>
      <c r="R201" s="134"/>
      <c r="S201" s="139"/>
      <c r="T201" s="134" t="s">
        <v>27</v>
      </c>
      <c r="U201" s="42"/>
      <c r="V201" s="42"/>
      <c r="W201" s="42"/>
      <c r="X201" s="43">
        <v>44649</v>
      </c>
      <c r="Y201" s="46"/>
      <c r="Z201" s="46"/>
      <c r="AA201" s="46"/>
      <c r="AB201" s="46"/>
      <c r="AC201" s="46"/>
      <c r="AD201" s="46"/>
      <c r="AE201" s="46"/>
      <c r="AF201" s="46"/>
      <c r="AG201" s="409"/>
      <c r="AH201" s="438"/>
      <c r="AI201" s="136"/>
      <c r="AJ201" s="136"/>
      <c r="AK201" s="556"/>
      <c r="AL201" s="438"/>
      <c r="AM201" s="136"/>
      <c r="AN201" s="136"/>
      <c r="AO201" s="570"/>
      <c r="AP201" s="567"/>
      <c r="AQ201" s="136"/>
      <c r="AR201" s="136"/>
      <c r="AS201" s="556"/>
      <c r="AT201" s="438"/>
      <c r="AU201" s="136"/>
      <c r="AV201" s="136"/>
      <c r="AW201" s="570"/>
      <c r="AX201" s="567"/>
      <c r="AY201" s="136"/>
      <c r="AZ201" s="136"/>
      <c r="BA201" s="556"/>
      <c r="BB201" s="434"/>
      <c r="BC201" s="17"/>
      <c r="BD201" s="17"/>
      <c r="BE201" s="437"/>
      <c r="BF201" s="320"/>
      <c r="BG201" s="17"/>
      <c r="BH201" s="17"/>
      <c r="BI201" s="293"/>
      <c r="BJ201" s="434"/>
      <c r="BK201" s="17"/>
      <c r="BL201" s="17"/>
      <c r="BM201" s="352">
        <f t="shared" si="595"/>
        <v>0</v>
      </c>
      <c r="BN201" s="320"/>
      <c r="BO201" s="17"/>
      <c r="BP201" s="17"/>
      <c r="BQ201" s="352">
        <f t="shared" si="596"/>
        <v>0</v>
      </c>
      <c r="BR201" s="351"/>
      <c r="BS201" s="92"/>
      <c r="BT201" s="92"/>
      <c r="BU201" s="352">
        <f t="shared" si="597"/>
        <v>0</v>
      </c>
      <c r="BV201" s="320"/>
      <c r="BW201" s="17"/>
      <c r="BX201" s="17"/>
      <c r="BY201" s="352">
        <f t="shared" si="598"/>
        <v>0</v>
      </c>
      <c r="BZ201" s="434"/>
      <c r="CA201" s="17"/>
      <c r="CB201" s="17"/>
      <c r="CC201" s="352">
        <f t="shared" si="599"/>
        <v>0</v>
      </c>
      <c r="CD201" s="351">
        <f t="shared" si="585"/>
        <v>0</v>
      </c>
      <c r="CE201" s="92">
        <f t="shared" si="585"/>
        <v>0</v>
      </c>
      <c r="CF201" s="92">
        <f t="shared" si="585"/>
        <v>0</v>
      </c>
      <c r="CG201" s="352">
        <f t="shared" si="585"/>
        <v>0</v>
      </c>
      <c r="CH201" s="695"/>
      <c r="CI201" s="118"/>
      <c r="CJ201" s="774"/>
      <c r="CK201" s="775"/>
      <c r="CL201" s="775"/>
      <c r="CM201" s="776"/>
      <c r="CN201" s="774">
        <v>0</v>
      </c>
      <c r="CO201" s="775">
        <f t="shared" si="512"/>
        <v>0</v>
      </c>
      <c r="CP201" s="775">
        <f t="shared" si="513"/>
        <v>0</v>
      </c>
      <c r="CQ201" s="775">
        <f t="shared" si="514"/>
        <v>0</v>
      </c>
      <c r="CR201" s="872">
        <f t="shared" si="515"/>
        <v>0</v>
      </c>
      <c r="CS201" s="776">
        <f t="shared" si="516"/>
        <v>0</v>
      </c>
      <c r="CT201" s="2">
        <f t="shared" si="517"/>
        <v>0</v>
      </c>
    </row>
    <row r="202" spans="1:612" ht="24.75" customHeight="1" x14ac:dyDescent="0.25">
      <c r="B202" s="580" t="str">
        <f t="shared" ref="B202:B267" si="600">B201</f>
        <v>C2</v>
      </c>
      <c r="C202" s="601" t="s">
        <v>599</v>
      </c>
      <c r="D202" s="638"/>
      <c r="E202" s="129"/>
      <c r="F202" s="129"/>
      <c r="G202" s="129"/>
      <c r="H202" s="129"/>
      <c r="I202" s="129"/>
      <c r="J202" s="129"/>
      <c r="K202" s="639"/>
      <c r="L202" s="614"/>
      <c r="M202" s="138">
        <v>1665132</v>
      </c>
      <c r="N202" s="131"/>
      <c r="O202" s="132"/>
      <c r="P202" s="133"/>
      <c r="Q202" s="134" t="s">
        <v>671</v>
      </c>
      <c r="R202" s="134">
        <v>82</v>
      </c>
      <c r="S202" s="139"/>
      <c r="T202" s="134" t="s">
        <v>28</v>
      </c>
      <c r="U202" s="42"/>
      <c r="V202" s="42"/>
      <c r="W202" s="42"/>
      <c r="X202" s="43">
        <v>44649</v>
      </c>
      <c r="Y202" s="46"/>
      <c r="Z202" s="46"/>
      <c r="AA202" s="46"/>
      <c r="AB202" s="46"/>
      <c r="AC202" s="46"/>
      <c r="AD202" s="46"/>
      <c r="AE202" s="46"/>
      <c r="AF202" s="46"/>
      <c r="AG202" s="409"/>
      <c r="AH202" s="438"/>
      <c r="AI202" s="136"/>
      <c r="AJ202" s="136"/>
      <c r="AK202" s="556"/>
      <c r="AL202" s="438"/>
      <c r="AM202" s="136"/>
      <c r="AN202" s="136"/>
      <c r="AO202" s="570"/>
      <c r="AP202" s="567"/>
      <c r="AQ202" s="136"/>
      <c r="AR202" s="136"/>
      <c r="AS202" s="556"/>
      <c r="AT202" s="438"/>
      <c r="AU202" s="136"/>
      <c r="AV202" s="136"/>
      <c r="AW202" s="570"/>
      <c r="AX202" s="567"/>
      <c r="AY202" s="136"/>
      <c r="AZ202" s="136"/>
      <c r="BA202" s="556"/>
      <c r="BB202" s="434"/>
      <c r="BC202" s="17"/>
      <c r="BD202" s="17"/>
      <c r="BE202" s="437"/>
      <c r="BF202" s="320"/>
      <c r="BG202" s="17"/>
      <c r="BH202" s="17"/>
      <c r="BI202" s="293"/>
      <c r="BJ202" s="434"/>
      <c r="BK202" s="17"/>
      <c r="BL202" s="17"/>
      <c r="BM202" s="352">
        <f t="shared" si="595"/>
        <v>0</v>
      </c>
      <c r="BN202" s="506">
        <v>76200.955932203389</v>
      </c>
      <c r="BO202" s="95"/>
      <c r="BP202" s="95">
        <v>423338.64406779659</v>
      </c>
      <c r="BQ202" s="352">
        <f t="shared" si="596"/>
        <v>499539.6</v>
      </c>
      <c r="BR202" s="351"/>
      <c r="BS202" s="92"/>
      <c r="BT202" s="92"/>
      <c r="BU202" s="352">
        <f t="shared" si="597"/>
        <v>0</v>
      </c>
      <c r="BV202" s="320"/>
      <c r="BW202" s="17"/>
      <c r="BX202" s="17"/>
      <c r="BY202" s="352">
        <f t="shared" si="598"/>
        <v>0</v>
      </c>
      <c r="BZ202" s="443">
        <v>177802.23050847452</v>
      </c>
      <c r="CA202" s="95"/>
      <c r="CB202" s="95">
        <v>987790.16949152539</v>
      </c>
      <c r="CC202" s="352">
        <f t="shared" si="599"/>
        <v>1165592.3999999999</v>
      </c>
      <c r="CD202" s="351">
        <f t="shared" si="585"/>
        <v>254003.18644067791</v>
      </c>
      <c r="CE202" s="92">
        <f t="shared" si="585"/>
        <v>0</v>
      </c>
      <c r="CF202" s="92">
        <f t="shared" si="585"/>
        <v>1411128.8135593219</v>
      </c>
      <c r="CG202" s="352">
        <f t="shared" si="585"/>
        <v>1665132</v>
      </c>
      <c r="CH202" s="695" t="s">
        <v>739</v>
      </c>
      <c r="CI202" s="118" t="s">
        <v>766</v>
      </c>
      <c r="CJ202" s="774"/>
      <c r="CK202" s="775"/>
      <c r="CL202" s="775"/>
      <c r="CM202" s="776"/>
      <c r="CN202" s="774">
        <v>0</v>
      </c>
      <c r="CO202" s="775">
        <f t="shared" si="512"/>
        <v>0</v>
      </c>
      <c r="CP202" s="775">
        <f t="shared" si="513"/>
        <v>254003.18644067791</v>
      </c>
      <c r="CQ202" s="775">
        <f t="shared" si="514"/>
        <v>0</v>
      </c>
      <c r="CR202" s="872">
        <f t="shared" si="515"/>
        <v>1411128.8135593219</v>
      </c>
      <c r="CS202" s="776">
        <f t="shared" si="516"/>
        <v>1665131.9999999998</v>
      </c>
      <c r="CT202" s="2">
        <f t="shared" si="517"/>
        <v>0</v>
      </c>
    </row>
    <row r="203" spans="1:612" ht="24.75" customHeight="1" x14ac:dyDescent="0.25">
      <c r="B203" s="580" t="str">
        <f t="shared" si="600"/>
        <v>C2</v>
      </c>
      <c r="C203" s="601" t="s">
        <v>600</v>
      </c>
      <c r="D203" s="638"/>
      <c r="E203" s="129"/>
      <c r="F203" s="129"/>
      <c r="G203" s="129"/>
      <c r="H203" s="129"/>
      <c r="I203" s="129"/>
      <c r="J203" s="129"/>
      <c r="K203" s="639"/>
      <c r="L203" s="614"/>
      <c r="M203" s="138">
        <v>79230.34</v>
      </c>
      <c r="N203" s="131"/>
      <c r="O203" s="132"/>
      <c r="P203" s="133"/>
      <c r="Q203" s="134" t="s">
        <v>671</v>
      </c>
      <c r="R203" s="134">
        <v>8</v>
      </c>
      <c r="S203" s="139"/>
      <c r="T203" s="134" t="s">
        <v>28</v>
      </c>
      <c r="U203" s="42"/>
      <c r="V203" s="42"/>
      <c r="W203" s="42"/>
      <c r="X203" s="43">
        <v>44649</v>
      </c>
      <c r="Y203" s="46"/>
      <c r="Z203" s="46"/>
      <c r="AA203" s="46"/>
      <c r="AB203" s="46"/>
      <c r="AC203" s="46"/>
      <c r="AD203" s="46"/>
      <c r="AE203" s="46"/>
      <c r="AF203" s="46"/>
      <c r="AG203" s="409"/>
      <c r="AH203" s="438"/>
      <c r="AI203" s="136"/>
      <c r="AJ203" s="136"/>
      <c r="AK203" s="556"/>
      <c r="AL203" s="438"/>
      <c r="AM203" s="136"/>
      <c r="AN203" s="136"/>
      <c r="AO203" s="570"/>
      <c r="AP203" s="567"/>
      <c r="AQ203" s="136"/>
      <c r="AR203" s="136"/>
      <c r="AS203" s="556"/>
      <c r="AT203" s="438"/>
      <c r="AU203" s="136"/>
      <c r="AV203" s="136"/>
      <c r="AW203" s="570"/>
      <c r="AX203" s="567"/>
      <c r="AY203" s="136"/>
      <c r="AZ203" s="136"/>
      <c r="BA203" s="556"/>
      <c r="BB203" s="434"/>
      <c r="BC203" s="17"/>
      <c r="BD203" s="17"/>
      <c r="BE203" s="437"/>
      <c r="BF203" s="320"/>
      <c r="BG203" s="17"/>
      <c r="BH203" s="17"/>
      <c r="BI203" s="293"/>
      <c r="BJ203" s="434"/>
      <c r="BK203" s="17"/>
      <c r="BL203" s="17"/>
      <c r="BM203" s="352">
        <f t="shared" si="595"/>
        <v>0</v>
      </c>
      <c r="BN203" s="506">
        <v>3625.7952203389832</v>
      </c>
      <c r="BO203" s="95"/>
      <c r="BP203" s="95">
        <v>20143.306779661016</v>
      </c>
      <c r="BQ203" s="352">
        <f t="shared" si="596"/>
        <v>23769.101999999999</v>
      </c>
      <c r="BR203" s="351"/>
      <c r="BS203" s="92"/>
      <c r="BT203" s="92"/>
      <c r="BU203" s="352">
        <f t="shared" si="597"/>
        <v>0</v>
      </c>
      <c r="BV203" s="320"/>
      <c r="BW203" s="17"/>
      <c r="BX203" s="17"/>
      <c r="BY203" s="352">
        <f t="shared" si="598"/>
        <v>0</v>
      </c>
      <c r="BZ203" s="443">
        <v>8460.1888474576263</v>
      </c>
      <c r="CA203" s="95"/>
      <c r="CB203" s="95">
        <v>47001.049152542371</v>
      </c>
      <c r="CC203" s="352">
        <f t="shared" si="599"/>
        <v>55461.237999999998</v>
      </c>
      <c r="CD203" s="351">
        <f t="shared" si="585"/>
        <v>12085.984067796609</v>
      </c>
      <c r="CE203" s="92">
        <f t="shared" si="585"/>
        <v>0</v>
      </c>
      <c r="CF203" s="92">
        <f t="shared" si="585"/>
        <v>67144.355932203383</v>
      </c>
      <c r="CG203" s="352">
        <f t="shared" si="585"/>
        <v>79230.34</v>
      </c>
      <c r="CH203" s="695" t="s">
        <v>739</v>
      </c>
      <c r="CI203" s="118" t="s">
        <v>766</v>
      </c>
      <c r="CJ203" s="774"/>
      <c r="CK203" s="775"/>
      <c r="CL203" s="775"/>
      <c r="CM203" s="776"/>
      <c r="CN203" s="774">
        <v>0</v>
      </c>
      <c r="CO203" s="775">
        <f t="shared" si="512"/>
        <v>0</v>
      </c>
      <c r="CP203" s="775">
        <f t="shared" si="513"/>
        <v>12085.984067796609</v>
      </c>
      <c r="CQ203" s="775">
        <f t="shared" si="514"/>
        <v>0</v>
      </c>
      <c r="CR203" s="872">
        <f t="shared" si="515"/>
        <v>67144.355932203383</v>
      </c>
      <c r="CS203" s="776">
        <f t="shared" si="516"/>
        <v>79230.34</v>
      </c>
      <c r="CT203" s="2">
        <f t="shared" si="517"/>
        <v>0</v>
      </c>
    </row>
    <row r="204" spans="1:612" ht="24.75" customHeight="1" x14ac:dyDescent="0.25">
      <c r="B204" s="580" t="str">
        <f t="shared" si="600"/>
        <v>C2</v>
      </c>
      <c r="C204" s="602" t="s">
        <v>592</v>
      </c>
      <c r="D204" s="636"/>
      <c r="E204" s="123"/>
      <c r="F204" s="123"/>
      <c r="G204" s="123"/>
      <c r="H204" s="123"/>
      <c r="I204" s="123"/>
      <c r="J204" s="123"/>
      <c r="K204" s="637"/>
      <c r="L204" s="613"/>
      <c r="M204" s="140">
        <v>96000</v>
      </c>
      <c r="N204" s="77"/>
      <c r="O204" s="124"/>
      <c r="P204" s="125"/>
      <c r="Q204" s="76"/>
      <c r="R204" s="76"/>
      <c r="S204" s="141"/>
      <c r="T204" s="76"/>
      <c r="U204" s="77"/>
      <c r="V204" s="77"/>
      <c r="W204" s="77"/>
      <c r="X204" s="77"/>
      <c r="Y204" s="127"/>
      <c r="Z204" s="127"/>
      <c r="AA204" s="127"/>
      <c r="AB204" s="127"/>
      <c r="AC204" s="127"/>
      <c r="AD204" s="127"/>
      <c r="AE204" s="127"/>
      <c r="AF204" s="127"/>
      <c r="AG204" s="410"/>
      <c r="AH204" s="439"/>
      <c r="AI204" s="96"/>
      <c r="AJ204" s="96"/>
      <c r="AK204" s="300"/>
      <c r="AL204" s="439"/>
      <c r="AM204" s="96"/>
      <c r="AN204" s="96"/>
      <c r="AO204" s="448"/>
      <c r="AP204" s="505"/>
      <c r="AQ204" s="96"/>
      <c r="AR204" s="96"/>
      <c r="AS204" s="300"/>
      <c r="AT204" s="439"/>
      <c r="AU204" s="96"/>
      <c r="AV204" s="96"/>
      <c r="AW204" s="448"/>
      <c r="AX204" s="505"/>
      <c r="AY204" s="96"/>
      <c r="AZ204" s="96"/>
      <c r="BA204" s="300"/>
      <c r="BB204" s="477"/>
      <c r="BC204" s="128"/>
      <c r="BD204" s="39"/>
      <c r="BE204" s="350"/>
      <c r="BF204" s="511"/>
      <c r="BG204" s="128"/>
      <c r="BH204" s="128"/>
      <c r="BI204" s="292"/>
      <c r="BJ204" s="477"/>
      <c r="BK204" s="128"/>
      <c r="BL204" s="128"/>
      <c r="BM204" s="350"/>
      <c r="BN204" s="500"/>
      <c r="BO204" s="128"/>
      <c r="BP204" s="128"/>
      <c r="BQ204" s="291"/>
      <c r="BR204" s="832">
        <v>2560</v>
      </c>
      <c r="BS204" s="833">
        <v>29440</v>
      </c>
      <c r="BT204" s="833"/>
      <c r="BU204" s="834">
        <f>BR204+BS204+BT204</f>
        <v>32000</v>
      </c>
      <c r="BV204" s="832">
        <v>2560</v>
      </c>
      <c r="BW204" s="833">
        <v>29440</v>
      </c>
      <c r="BX204" s="833"/>
      <c r="BY204" s="834">
        <f>BV204+BW204+BX204</f>
        <v>32000</v>
      </c>
      <c r="BZ204" s="832">
        <v>2560</v>
      </c>
      <c r="CA204" s="833">
        <v>29440</v>
      </c>
      <c r="CB204" s="833"/>
      <c r="CC204" s="834">
        <f>BZ204+CA204+CB204</f>
        <v>32000</v>
      </c>
      <c r="CD204" s="349">
        <f t="shared" si="585"/>
        <v>7680</v>
      </c>
      <c r="CE204" s="128">
        <f t="shared" si="585"/>
        <v>88320</v>
      </c>
      <c r="CF204" s="128">
        <f t="shared" si="585"/>
        <v>0</v>
      </c>
      <c r="CG204" s="350">
        <f t="shared" si="585"/>
        <v>96000</v>
      </c>
      <c r="CH204" s="695"/>
      <c r="CI204" s="118"/>
      <c r="CJ204" s="823" t="str">
        <f t="shared" ref="CJ204:CJ205" si="601">IF(H204=0,IF(CD204&gt;0,"Error",H204-CD204),H204-CD204)</f>
        <v>Error</v>
      </c>
      <c r="CK204" s="824" t="str">
        <f t="shared" ref="CK204:CK205" si="602">IF(I204=0,IF(CE204&gt;0,"Error",I204-CE204),I204-CE204)</f>
        <v>Error</v>
      </c>
      <c r="CL204" s="825">
        <f t="shared" ref="CL204:CL205" si="603">IF(J204=0,IF(CF204&gt;0,"Error",J204-CF204),J204-CF204)</f>
        <v>0</v>
      </c>
      <c r="CM204" s="826" t="str">
        <f t="shared" ref="CM204:CM205" si="604">IF(K204=0,IF(CG204&gt;0,"Error",K204-CG204),K204-CG204)</f>
        <v>Error</v>
      </c>
      <c r="CN204" s="823">
        <v>0</v>
      </c>
      <c r="CO204" s="824">
        <f t="shared" ref="CO204:CO267" si="605">IF(CE204&gt;0,CD204,0)</f>
        <v>7680</v>
      </c>
      <c r="CP204" s="825">
        <f t="shared" ref="CP204:CP267" si="606">IF(CF204&gt;0,CD204,0)</f>
        <v>0</v>
      </c>
      <c r="CQ204" s="824">
        <f t="shared" ref="CQ204:CQ267" si="607">CE204</f>
        <v>88320</v>
      </c>
      <c r="CR204" s="871">
        <f t="shared" ref="CR204:CR267" si="608">CF204</f>
        <v>0</v>
      </c>
      <c r="CS204" s="826">
        <f t="shared" ref="CS204:CS267" si="609">CN204+CO204+CP204+CQ204+CR204</f>
        <v>96000</v>
      </c>
      <c r="CT204" s="2">
        <f t="shared" ref="CT204:CT267" si="610">CG204-CS204</f>
        <v>0</v>
      </c>
    </row>
    <row r="205" spans="1:612" ht="24.75" customHeight="1" x14ac:dyDescent="0.25">
      <c r="B205" s="580" t="str">
        <f t="shared" si="600"/>
        <v>C2</v>
      </c>
      <c r="C205" s="602" t="s">
        <v>593</v>
      </c>
      <c r="D205" s="636"/>
      <c r="E205" s="123"/>
      <c r="F205" s="123"/>
      <c r="G205" s="123"/>
      <c r="H205" s="123"/>
      <c r="I205" s="123"/>
      <c r="J205" s="123"/>
      <c r="K205" s="637"/>
      <c r="L205" s="613"/>
      <c r="M205" s="55"/>
      <c r="N205" s="77"/>
      <c r="O205" s="124"/>
      <c r="P205" s="125"/>
      <c r="Q205" s="76"/>
      <c r="R205" s="76"/>
      <c r="S205" s="141"/>
      <c r="T205" s="76"/>
      <c r="U205" s="77"/>
      <c r="V205" s="77"/>
      <c r="W205" s="77"/>
      <c r="X205" s="77"/>
      <c r="Y205" s="127"/>
      <c r="Z205" s="127"/>
      <c r="AA205" s="127"/>
      <c r="AB205" s="127"/>
      <c r="AC205" s="127"/>
      <c r="AD205" s="127"/>
      <c r="AE205" s="127"/>
      <c r="AF205" s="127"/>
      <c r="AG205" s="410"/>
      <c r="AH205" s="439"/>
      <c r="AI205" s="96"/>
      <c r="AJ205" s="96"/>
      <c r="AK205" s="300"/>
      <c r="AL205" s="439"/>
      <c r="AM205" s="96"/>
      <c r="AN205" s="96"/>
      <c r="AO205" s="448"/>
      <c r="AP205" s="505"/>
      <c r="AQ205" s="96"/>
      <c r="AR205" s="96"/>
      <c r="AS205" s="300"/>
      <c r="AT205" s="439"/>
      <c r="AU205" s="96"/>
      <c r="AV205" s="96"/>
      <c r="AW205" s="448"/>
      <c r="AX205" s="505"/>
      <c r="AY205" s="96"/>
      <c r="AZ205" s="96"/>
      <c r="BA205" s="300"/>
      <c r="BB205" s="432"/>
      <c r="BC205" s="39"/>
      <c r="BD205" s="39"/>
      <c r="BE205" s="433"/>
      <c r="BF205" s="499"/>
      <c r="BG205" s="39"/>
      <c r="BH205" s="39"/>
      <c r="BI205" s="291"/>
      <c r="BJ205" s="432"/>
      <c r="BK205" s="39"/>
      <c r="BL205" s="39"/>
      <c r="BM205" s="433"/>
      <c r="BN205" s="499"/>
      <c r="BO205" s="39"/>
      <c r="BP205" s="39"/>
      <c r="BQ205" s="291"/>
      <c r="BR205" s="476">
        <f>BR206+BR207</f>
        <v>123789.33457627102</v>
      </c>
      <c r="BS205" s="153">
        <f>BS206+BS207</f>
        <v>687718.52542372828</v>
      </c>
      <c r="BT205" s="153">
        <f>BT206+BT207</f>
        <v>0</v>
      </c>
      <c r="BU205" s="449">
        <f>BR205+BS205+BT205</f>
        <v>811507.85999999929</v>
      </c>
      <c r="BV205" s="510">
        <f>BV206+BV207</f>
        <v>17804.307050847459</v>
      </c>
      <c r="BW205" s="153">
        <f>BW206+BW207</f>
        <v>98912.816949152533</v>
      </c>
      <c r="BX205" s="153">
        <f>BX206+BX207</f>
        <v>0</v>
      </c>
      <c r="BY205" s="301">
        <f>BV205+BW205+BX205</f>
        <v>116717.124</v>
      </c>
      <c r="BZ205" s="476">
        <f>BZ206+BZ207</f>
        <v>271037.47362711834</v>
      </c>
      <c r="CA205" s="153">
        <f>CA206+CA207</f>
        <v>1505763.7423728802</v>
      </c>
      <c r="CB205" s="153">
        <f>CB206+CB207</f>
        <v>0</v>
      </c>
      <c r="CC205" s="449">
        <f>BZ205+CA205+CB205</f>
        <v>1776801.2159999986</v>
      </c>
      <c r="CD205" s="349">
        <f t="shared" si="585"/>
        <v>412631.11525423685</v>
      </c>
      <c r="CE205" s="128">
        <f t="shared" si="585"/>
        <v>2292395.084745761</v>
      </c>
      <c r="CF205" s="128">
        <f t="shared" si="585"/>
        <v>0</v>
      </c>
      <c r="CG205" s="350">
        <f t="shared" si="585"/>
        <v>2705026.1999999979</v>
      </c>
      <c r="CH205" s="695"/>
      <c r="CI205" s="118"/>
      <c r="CJ205" s="823" t="str">
        <f t="shared" si="601"/>
        <v>Error</v>
      </c>
      <c r="CK205" s="824" t="str">
        <f t="shared" si="602"/>
        <v>Error</v>
      </c>
      <c r="CL205" s="824">
        <f t="shared" si="603"/>
        <v>0</v>
      </c>
      <c r="CM205" s="826" t="str">
        <f t="shared" si="604"/>
        <v>Error</v>
      </c>
      <c r="CN205" s="823">
        <v>0</v>
      </c>
      <c r="CO205" s="824">
        <f t="shared" si="605"/>
        <v>412631.11525423685</v>
      </c>
      <c r="CP205" s="824">
        <f t="shared" si="606"/>
        <v>0</v>
      </c>
      <c r="CQ205" s="824">
        <f t="shared" si="607"/>
        <v>2292395.084745761</v>
      </c>
      <c r="CR205" s="871">
        <f t="shared" si="608"/>
        <v>0</v>
      </c>
      <c r="CS205" s="826">
        <f t="shared" si="609"/>
        <v>2705026.1999999979</v>
      </c>
      <c r="CT205" s="2">
        <f t="shared" si="610"/>
        <v>0</v>
      </c>
    </row>
    <row r="206" spans="1:612" ht="24.75" customHeight="1" x14ac:dyDescent="0.25">
      <c r="B206" s="580" t="s">
        <v>164</v>
      </c>
      <c r="C206" s="601" t="s">
        <v>601</v>
      </c>
      <c r="D206" s="638"/>
      <c r="E206" s="129"/>
      <c r="F206" s="129"/>
      <c r="G206" s="129"/>
      <c r="H206" s="129"/>
      <c r="I206" s="129"/>
      <c r="J206" s="129"/>
      <c r="K206" s="639"/>
      <c r="L206" s="614"/>
      <c r="M206" s="138">
        <v>2315969.1199999978</v>
      </c>
      <c r="N206" s="131"/>
      <c r="O206" s="132"/>
      <c r="P206" s="133"/>
      <c r="Q206" s="134" t="s">
        <v>671</v>
      </c>
      <c r="R206" s="134">
        <v>1751</v>
      </c>
      <c r="S206" s="139"/>
      <c r="T206" s="134" t="s">
        <v>27</v>
      </c>
      <c r="U206" s="42"/>
      <c r="V206" s="42"/>
      <c r="W206" s="42"/>
      <c r="X206" s="43">
        <v>44788</v>
      </c>
      <c r="Y206" s="46"/>
      <c r="Z206" s="46"/>
      <c r="AA206" s="46"/>
      <c r="AB206" s="46"/>
      <c r="AC206" s="46"/>
      <c r="AD206" s="46"/>
      <c r="AE206" s="46"/>
      <c r="AF206" s="46"/>
      <c r="AG206" s="409"/>
      <c r="AH206" s="438"/>
      <c r="AI206" s="136"/>
      <c r="AJ206" s="136"/>
      <c r="AK206" s="556"/>
      <c r="AL206" s="438"/>
      <c r="AM206" s="136"/>
      <c r="AN206" s="136"/>
      <c r="AO206" s="570"/>
      <c r="AP206" s="567"/>
      <c r="AQ206" s="136"/>
      <c r="AR206" s="136"/>
      <c r="AS206" s="556"/>
      <c r="AT206" s="438"/>
      <c r="AU206" s="136"/>
      <c r="AV206" s="136"/>
      <c r="AW206" s="570"/>
      <c r="AX206" s="567"/>
      <c r="AY206" s="136"/>
      <c r="AZ206" s="136"/>
      <c r="BA206" s="556"/>
      <c r="BB206" s="434"/>
      <c r="BC206" s="17"/>
      <c r="BD206" s="17"/>
      <c r="BE206" s="437"/>
      <c r="BF206" s="320"/>
      <c r="BG206" s="17"/>
      <c r="BH206" s="17"/>
      <c r="BI206" s="293"/>
      <c r="BJ206" s="434"/>
      <c r="BK206" s="17"/>
      <c r="BL206" s="17"/>
      <c r="BM206" s="437"/>
      <c r="BN206" s="320"/>
      <c r="BO206" s="17"/>
      <c r="BP206" s="17"/>
      <c r="BQ206" s="293"/>
      <c r="BR206" s="443">
        <v>105985.02752542356</v>
      </c>
      <c r="BS206" s="95">
        <v>588805.70847457577</v>
      </c>
      <c r="BT206" s="95"/>
      <c r="BU206" s="352">
        <f>BR206+BS206+BT206</f>
        <v>694790.73599999934</v>
      </c>
      <c r="BV206" s="506"/>
      <c r="BW206" s="95"/>
      <c r="BX206" s="95"/>
      <c r="BY206" s="352">
        <f>BV206+BW206+BX206</f>
        <v>0</v>
      </c>
      <c r="BZ206" s="443">
        <v>247298.39755932172</v>
      </c>
      <c r="CA206" s="95">
        <v>1373879.9864406767</v>
      </c>
      <c r="CB206" s="95"/>
      <c r="CC206" s="352">
        <f>BZ206+CA206+CB206</f>
        <v>1621178.3839999984</v>
      </c>
      <c r="CD206" s="351">
        <f t="shared" si="585"/>
        <v>353283.42508474528</v>
      </c>
      <c r="CE206" s="92">
        <f t="shared" si="585"/>
        <v>1962685.6949152525</v>
      </c>
      <c r="CF206" s="92">
        <f t="shared" si="585"/>
        <v>0</v>
      </c>
      <c r="CG206" s="352">
        <f t="shared" si="585"/>
        <v>2315969.1199999978</v>
      </c>
      <c r="CH206" s="695" t="s">
        <v>739</v>
      </c>
      <c r="CI206" s="118" t="s">
        <v>766</v>
      </c>
      <c r="CJ206" s="774"/>
      <c r="CK206" s="775"/>
      <c r="CL206" s="775"/>
      <c r="CM206" s="776"/>
      <c r="CN206" s="774">
        <v>0</v>
      </c>
      <c r="CO206" s="775">
        <f t="shared" si="605"/>
        <v>353283.42508474528</v>
      </c>
      <c r="CP206" s="775">
        <f t="shared" si="606"/>
        <v>0</v>
      </c>
      <c r="CQ206" s="775">
        <f t="shared" si="607"/>
        <v>1962685.6949152525</v>
      </c>
      <c r="CR206" s="872">
        <f t="shared" si="608"/>
        <v>0</v>
      </c>
      <c r="CS206" s="776">
        <f t="shared" si="609"/>
        <v>2315969.1199999978</v>
      </c>
      <c r="CT206" s="2">
        <f t="shared" si="610"/>
        <v>0</v>
      </c>
    </row>
    <row r="207" spans="1:612" ht="24.75" customHeight="1" x14ac:dyDescent="0.25">
      <c r="B207" s="580" t="s">
        <v>164</v>
      </c>
      <c r="C207" s="601" t="s">
        <v>602</v>
      </c>
      <c r="D207" s="638"/>
      <c r="E207" s="129"/>
      <c r="F207" s="129"/>
      <c r="G207" s="129"/>
      <c r="H207" s="129"/>
      <c r="I207" s="129"/>
      <c r="J207" s="129"/>
      <c r="K207" s="639"/>
      <c r="L207" s="614"/>
      <c r="M207" s="138">
        <v>389057.08000000007</v>
      </c>
      <c r="N207" s="131"/>
      <c r="O207" s="132"/>
      <c r="P207" s="133"/>
      <c r="Q207" s="134" t="s">
        <v>672</v>
      </c>
      <c r="R207" s="134">
        <v>1</v>
      </c>
      <c r="S207" s="139"/>
      <c r="T207" s="134" t="s">
        <v>27</v>
      </c>
      <c r="U207" s="42"/>
      <c r="V207" s="42"/>
      <c r="W207" s="42"/>
      <c r="X207" s="43">
        <v>44788</v>
      </c>
      <c r="Y207" s="46"/>
      <c r="Z207" s="46"/>
      <c r="AA207" s="46"/>
      <c r="AB207" s="46"/>
      <c r="AC207" s="46"/>
      <c r="AD207" s="46"/>
      <c r="AE207" s="46"/>
      <c r="AF207" s="46"/>
      <c r="AG207" s="409"/>
      <c r="AH207" s="438"/>
      <c r="AI207" s="136"/>
      <c r="AJ207" s="136"/>
      <c r="AK207" s="556"/>
      <c r="AL207" s="438"/>
      <c r="AM207" s="136"/>
      <c r="AN207" s="136"/>
      <c r="AO207" s="570"/>
      <c r="AP207" s="567"/>
      <c r="AQ207" s="136"/>
      <c r="AR207" s="136"/>
      <c r="AS207" s="556"/>
      <c r="AT207" s="438"/>
      <c r="AU207" s="136"/>
      <c r="AV207" s="136"/>
      <c r="AW207" s="570"/>
      <c r="AX207" s="567"/>
      <c r="AY207" s="136"/>
      <c r="AZ207" s="136"/>
      <c r="BA207" s="556"/>
      <c r="BB207" s="434"/>
      <c r="BC207" s="17"/>
      <c r="BD207" s="17"/>
      <c r="BE207" s="437"/>
      <c r="BF207" s="320"/>
      <c r="BG207" s="17"/>
      <c r="BH207" s="17"/>
      <c r="BI207" s="293"/>
      <c r="BJ207" s="434"/>
      <c r="BK207" s="17"/>
      <c r="BL207" s="17"/>
      <c r="BM207" s="437"/>
      <c r="BN207" s="320"/>
      <c r="BO207" s="17"/>
      <c r="BP207" s="17"/>
      <c r="BQ207" s="293"/>
      <c r="BR207" s="443">
        <v>17804.307050847459</v>
      </c>
      <c r="BS207" s="95">
        <v>98912.816949152533</v>
      </c>
      <c r="BT207" s="17">
        <v>0</v>
      </c>
      <c r="BU207" s="352">
        <f>BR207+BS207+BT207</f>
        <v>116717.124</v>
      </c>
      <c r="BV207" s="506">
        <v>17804.307050847459</v>
      </c>
      <c r="BW207" s="95">
        <v>98912.816949152533</v>
      </c>
      <c r="BX207" s="92">
        <v>0</v>
      </c>
      <c r="BY207" s="352">
        <f>BV207+BW207+BX207</f>
        <v>116717.124</v>
      </c>
      <c r="BZ207" s="443">
        <v>23739.076067796606</v>
      </c>
      <c r="CA207" s="95">
        <v>131883.75593220344</v>
      </c>
      <c r="CB207" s="92">
        <v>0</v>
      </c>
      <c r="CC207" s="352">
        <f>BZ207+CA207+CB207</f>
        <v>155622.83200000005</v>
      </c>
      <c r="CD207" s="351">
        <f t="shared" ref="CD207:CG222" si="611">AH207+AL207+AP207+AT207+AX207+BB207+BF207+BJ207+BN207+BR207+BV207+BZ207</f>
        <v>59347.690169491529</v>
      </c>
      <c r="CE207" s="92">
        <f t="shared" si="611"/>
        <v>329709.3898305085</v>
      </c>
      <c r="CF207" s="92">
        <f t="shared" si="611"/>
        <v>0</v>
      </c>
      <c r="CG207" s="352">
        <f t="shared" si="611"/>
        <v>389057.08000000007</v>
      </c>
      <c r="CH207" s="695" t="s">
        <v>739</v>
      </c>
      <c r="CI207" s="118" t="s">
        <v>766</v>
      </c>
      <c r="CJ207" s="774"/>
      <c r="CK207" s="775"/>
      <c r="CL207" s="775"/>
      <c r="CM207" s="776"/>
      <c r="CN207" s="774">
        <v>0</v>
      </c>
      <c r="CO207" s="775">
        <f t="shared" si="605"/>
        <v>59347.690169491529</v>
      </c>
      <c r="CP207" s="775">
        <f t="shared" si="606"/>
        <v>0</v>
      </c>
      <c r="CQ207" s="775">
        <f t="shared" si="607"/>
        <v>329709.3898305085</v>
      </c>
      <c r="CR207" s="872">
        <f t="shared" si="608"/>
        <v>0</v>
      </c>
      <c r="CS207" s="776">
        <f t="shared" si="609"/>
        <v>389057.08</v>
      </c>
      <c r="CT207" s="2">
        <f t="shared" si="610"/>
        <v>0</v>
      </c>
    </row>
    <row r="208" spans="1:612" s="4" customFormat="1" ht="24.75" customHeight="1" x14ac:dyDescent="0.25">
      <c r="A208" s="7"/>
      <c r="B208" s="580" t="str">
        <f>B205</f>
        <v>C2</v>
      </c>
      <c r="C208" s="599" t="s">
        <v>603</v>
      </c>
      <c r="D208" s="634"/>
      <c r="E208" s="273"/>
      <c r="F208" s="273"/>
      <c r="G208" s="273"/>
      <c r="H208" s="273">
        <v>1044000</v>
      </c>
      <c r="I208" s="273">
        <v>5800000</v>
      </c>
      <c r="J208" s="273">
        <v>0</v>
      </c>
      <c r="K208" s="635">
        <f>+H208+I208</f>
        <v>6844000</v>
      </c>
      <c r="L208" s="586"/>
      <c r="M208" s="18"/>
      <c r="N208" s="120"/>
      <c r="O208" s="121"/>
      <c r="P208" s="121"/>
      <c r="Q208" s="18"/>
      <c r="R208" s="18"/>
      <c r="S208" s="18"/>
      <c r="T208" s="18" t="s">
        <v>27</v>
      </c>
      <c r="U208" s="18"/>
      <c r="V208" s="18"/>
      <c r="W208" s="18"/>
      <c r="X208" s="18"/>
      <c r="Y208" s="18"/>
      <c r="Z208" s="18"/>
      <c r="AA208" s="18"/>
      <c r="AB208" s="18"/>
      <c r="AC208" s="18"/>
      <c r="AD208" s="18"/>
      <c r="AE208" s="18"/>
      <c r="AF208" s="18"/>
      <c r="AG208" s="404"/>
      <c r="AH208" s="441"/>
      <c r="AI208" s="93"/>
      <c r="AJ208" s="93"/>
      <c r="AK208" s="296"/>
      <c r="AL208" s="441"/>
      <c r="AM208" s="93"/>
      <c r="AN208" s="93"/>
      <c r="AO208" s="442"/>
      <c r="AP208" s="504"/>
      <c r="AQ208" s="93"/>
      <c r="AR208" s="93"/>
      <c r="AS208" s="296"/>
      <c r="AT208" s="441"/>
      <c r="AU208" s="93"/>
      <c r="AV208" s="93"/>
      <c r="AW208" s="442"/>
      <c r="AX208" s="504">
        <f>AX209+AX210+AX218+AX219</f>
        <v>0</v>
      </c>
      <c r="AY208" s="93">
        <f>AY209+AY210+AY218+AY219</f>
        <v>0</v>
      </c>
      <c r="AZ208" s="93">
        <f>AZ209+AZ210+AZ218+AZ219</f>
        <v>0</v>
      </c>
      <c r="BA208" s="296">
        <f>AX208+AY208+AZ208</f>
        <v>0</v>
      </c>
      <c r="BB208" s="441">
        <f>BB209+BB210+BB218+BB219</f>
        <v>2560</v>
      </c>
      <c r="BC208" s="93">
        <f>BC209+BC210+BC218+BC219</f>
        <v>29440</v>
      </c>
      <c r="BD208" s="93">
        <f>BD209+BD210+BD218+BD219</f>
        <v>0</v>
      </c>
      <c r="BE208" s="442">
        <f>BB208+BC208+BD208</f>
        <v>32000</v>
      </c>
      <c r="BF208" s="504">
        <f>BF209+BF210+BF218+BF219</f>
        <v>2560</v>
      </c>
      <c r="BG208" s="93">
        <f>BG209+BG210+BG218+BG219</f>
        <v>29440</v>
      </c>
      <c r="BH208" s="93">
        <f>BH209+BH210+BH218+BH219</f>
        <v>0</v>
      </c>
      <c r="BI208" s="296">
        <f>BF208+BG208+BH208</f>
        <v>32000</v>
      </c>
      <c r="BJ208" s="441">
        <f>BJ209+BJ210+BJ218+BJ219</f>
        <v>112165.11659322031</v>
      </c>
      <c r="BK208" s="93">
        <f>BK209+BK210+BK218+BK219</f>
        <v>213949.93813559323</v>
      </c>
      <c r="BL208" s="93">
        <f>BL209+BL210+BL218+BL219</f>
        <v>424407.37627118645</v>
      </c>
      <c r="BM208" s="442">
        <f>BJ208+BK208+BL208</f>
        <v>750522.43099999998</v>
      </c>
      <c r="BN208" s="504">
        <f>BN209+BN210+BN218+BN219</f>
        <v>314138.58739501482</v>
      </c>
      <c r="BO208" s="93">
        <f>BO209+BO210+BO218+BO219</f>
        <v>895065.55797607184</v>
      </c>
      <c r="BP208" s="93">
        <f>BP209+BP210+BP218+BP219</f>
        <v>850148.81644067797</v>
      </c>
      <c r="BQ208" s="296">
        <f>BN208+BO208+BP208</f>
        <v>2059352.9618117646</v>
      </c>
      <c r="BR208" s="441">
        <f>BR209+BR210+BR218+BR219</f>
        <v>392465.93784745742</v>
      </c>
      <c r="BS208" s="93">
        <f>BS209+BS210+BS218+BS219</f>
        <v>326260.1881355932</v>
      </c>
      <c r="BT208" s="93">
        <f>BT209+BT210+BT218+BT219</f>
        <v>1869323.9110169492</v>
      </c>
      <c r="BU208" s="442">
        <f>BR208+BS208+BT208</f>
        <v>2588050.0369999995</v>
      </c>
      <c r="BV208" s="504">
        <f>BV209+BV210+BV218+BV219</f>
        <v>311732.9059152542</v>
      </c>
      <c r="BW208" s="93">
        <f>BW209+BW210+BW218+BW219</f>
        <v>756783.37711864407</v>
      </c>
      <c r="BX208" s="93">
        <f>BX209+BX210+BX218+BX219</f>
        <v>990283.87796610175</v>
      </c>
      <c r="BY208" s="296">
        <f>BV208+BW208+BX208</f>
        <v>2058800.1610000001</v>
      </c>
      <c r="BZ208" s="441">
        <f>BZ209+BZ210+BZ218+BZ219</f>
        <v>1591902.9250346953</v>
      </c>
      <c r="CA208" s="93">
        <f>CA209+CA210+CA218+CA219</f>
        <v>2513686.5527916253</v>
      </c>
      <c r="CB208" s="93">
        <f>CB209+CB210+CB218+CB219</f>
        <v>6345436.3640677966</v>
      </c>
      <c r="CC208" s="442">
        <f>BZ208+CA208+CB208</f>
        <v>10451025.841894116</v>
      </c>
      <c r="CD208" s="347">
        <f t="shared" si="611"/>
        <v>2727525.4727856424</v>
      </c>
      <c r="CE208" s="117">
        <f t="shared" si="611"/>
        <v>4764625.6141575277</v>
      </c>
      <c r="CF208" s="117">
        <f t="shared" si="611"/>
        <v>10479600.345762711</v>
      </c>
      <c r="CG208" s="348">
        <f t="shared" si="611"/>
        <v>17971751.432705879</v>
      </c>
      <c r="CH208" s="695"/>
      <c r="CI208" s="118"/>
      <c r="CJ208" s="768"/>
      <c r="CK208" s="769"/>
      <c r="CL208" s="769"/>
      <c r="CM208" s="770"/>
      <c r="CN208" s="768">
        <f t="shared" ref="CN208:CS208" si="612">CN209+CN210+CN218+CN219</f>
        <v>0</v>
      </c>
      <c r="CO208" s="769">
        <f t="shared" si="612"/>
        <v>841197.41054835473</v>
      </c>
      <c r="CP208" s="769">
        <f t="shared" si="612"/>
        <v>1886328.0622372874</v>
      </c>
      <c r="CQ208" s="769">
        <f t="shared" si="612"/>
        <v>4764625.6141575277</v>
      </c>
      <c r="CR208" s="869">
        <f t="shared" si="612"/>
        <v>10479600.345762711</v>
      </c>
      <c r="CS208" s="770">
        <f t="shared" si="612"/>
        <v>17971751.432705879</v>
      </c>
      <c r="CT208" s="893">
        <f t="shared" si="610"/>
        <v>0</v>
      </c>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c r="LY208" s="2"/>
      <c r="LZ208" s="2"/>
      <c r="MA208" s="2"/>
      <c r="MB208" s="2"/>
      <c r="MC208" s="2"/>
      <c r="MD208" s="2"/>
      <c r="ME208" s="2"/>
      <c r="MF208" s="2"/>
      <c r="MG208" s="2"/>
      <c r="MH208" s="2"/>
      <c r="MI208" s="2"/>
      <c r="MJ208" s="2"/>
      <c r="MK208" s="2"/>
      <c r="ML208" s="2"/>
      <c r="MM208" s="2"/>
      <c r="MN208" s="2"/>
      <c r="MO208" s="2"/>
      <c r="MP208" s="2"/>
      <c r="MQ208" s="2"/>
      <c r="MR208" s="2"/>
      <c r="MS208" s="2"/>
      <c r="MT208" s="2"/>
      <c r="MU208" s="2"/>
      <c r="MV208" s="2"/>
      <c r="MW208" s="2"/>
      <c r="MX208" s="2"/>
      <c r="MY208" s="2"/>
      <c r="MZ208" s="2"/>
      <c r="NA208" s="2"/>
      <c r="NB208" s="2"/>
      <c r="NC208" s="2"/>
      <c r="ND208" s="2"/>
      <c r="NE208" s="2"/>
      <c r="NF208" s="2"/>
      <c r="NG208" s="2"/>
      <c r="NH208" s="2"/>
      <c r="NI208" s="2"/>
      <c r="NJ208" s="2"/>
      <c r="NK208" s="2"/>
      <c r="NL208" s="2"/>
      <c r="NM208" s="2"/>
      <c r="NN208" s="2"/>
      <c r="NO208" s="2"/>
      <c r="NP208" s="2"/>
      <c r="NQ208" s="2"/>
      <c r="NR208" s="2"/>
      <c r="NS208" s="2"/>
      <c r="NT208" s="2"/>
      <c r="NU208" s="2"/>
      <c r="NV208" s="2"/>
      <c r="NW208" s="2"/>
      <c r="NX208" s="2"/>
      <c r="NY208" s="2"/>
      <c r="NZ208" s="2"/>
      <c r="OA208" s="2"/>
      <c r="OB208" s="2"/>
      <c r="OC208" s="2"/>
      <c r="OD208" s="2"/>
      <c r="OE208" s="2"/>
      <c r="OF208" s="2"/>
      <c r="OG208" s="2"/>
      <c r="OH208" s="2"/>
      <c r="OI208" s="2"/>
      <c r="OJ208" s="2"/>
      <c r="OK208" s="2"/>
      <c r="OL208" s="2"/>
      <c r="OM208" s="2"/>
      <c r="ON208" s="2"/>
      <c r="OO208" s="2"/>
      <c r="OP208" s="2"/>
      <c r="OQ208" s="2"/>
      <c r="OR208" s="2"/>
      <c r="OS208" s="2"/>
      <c r="OT208" s="2"/>
      <c r="OU208" s="2"/>
      <c r="OV208" s="2"/>
      <c r="OW208" s="2"/>
      <c r="OX208" s="2"/>
      <c r="OY208" s="2"/>
      <c r="OZ208" s="2"/>
      <c r="PA208" s="2"/>
      <c r="PB208" s="2"/>
      <c r="PC208" s="2"/>
      <c r="PD208" s="2"/>
      <c r="PE208" s="2"/>
      <c r="PF208" s="2"/>
      <c r="PG208" s="2"/>
      <c r="PH208" s="2"/>
      <c r="PI208" s="2"/>
      <c r="PJ208" s="2"/>
      <c r="PK208" s="2"/>
      <c r="PL208" s="2"/>
      <c r="PM208" s="2"/>
      <c r="PN208" s="2"/>
      <c r="PO208" s="2"/>
      <c r="PP208" s="2"/>
      <c r="PQ208" s="2"/>
      <c r="PR208" s="2"/>
      <c r="PS208" s="2"/>
      <c r="PT208" s="2"/>
      <c r="PU208" s="2"/>
      <c r="PV208" s="2"/>
      <c r="PW208" s="2"/>
      <c r="PX208" s="2"/>
      <c r="PY208" s="2"/>
      <c r="PZ208" s="2"/>
      <c r="QA208" s="2"/>
      <c r="QB208" s="2"/>
      <c r="QC208" s="2"/>
      <c r="QD208" s="2"/>
      <c r="QE208" s="2"/>
      <c r="QF208" s="2"/>
      <c r="QG208" s="2"/>
      <c r="QH208" s="2"/>
      <c r="QI208" s="2"/>
      <c r="QJ208" s="2"/>
      <c r="QK208" s="2"/>
      <c r="QL208" s="2"/>
      <c r="QM208" s="2"/>
      <c r="QN208" s="2"/>
      <c r="QO208" s="2"/>
      <c r="QP208" s="2"/>
      <c r="QQ208" s="2"/>
      <c r="QR208" s="2"/>
      <c r="QS208" s="2"/>
      <c r="QT208" s="2"/>
      <c r="QU208" s="2"/>
      <c r="QV208" s="2"/>
      <c r="QW208" s="2"/>
      <c r="QX208" s="2"/>
      <c r="QY208" s="2"/>
      <c r="QZ208" s="2"/>
      <c r="RA208" s="2"/>
      <c r="RB208" s="2"/>
      <c r="RC208" s="2"/>
      <c r="RD208" s="2"/>
      <c r="RE208" s="2"/>
      <c r="RF208" s="2"/>
      <c r="RG208" s="2"/>
      <c r="RH208" s="2"/>
      <c r="RI208" s="2"/>
      <c r="RJ208" s="2"/>
      <c r="RK208" s="2"/>
      <c r="RL208" s="2"/>
      <c r="RM208" s="2"/>
      <c r="RN208" s="2"/>
      <c r="RO208" s="2"/>
      <c r="RP208" s="2"/>
      <c r="RQ208" s="2"/>
      <c r="RR208" s="2"/>
      <c r="RS208" s="2"/>
      <c r="RT208" s="2"/>
      <c r="RU208" s="2"/>
      <c r="RV208" s="2"/>
      <c r="RW208" s="2"/>
      <c r="RX208" s="2"/>
      <c r="RY208" s="2"/>
      <c r="RZ208" s="2"/>
      <c r="SA208" s="2"/>
      <c r="SB208" s="2"/>
      <c r="SC208" s="2"/>
      <c r="SD208" s="2"/>
      <c r="SE208" s="2"/>
      <c r="SF208" s="2"/>
      <c r="SG208" s="2"/>
      <c r="SH208" s="2"/>
      <c r="SI208" s="2"/>
      <c r="SJ208" s="2"/>
      <c r="SK208" s="2"/>
      <c r="SL208" s="2"/>
      <c r="SM208" s="2"/>
      <c r="SN208" s="2"/>
      <c r="SO208" s="2"/>
      <c r="SP208" s="2"/>
      <c r="SQ208" s="2"/>
      <c r="SR208" s="2"/>
      <c r="SS208" s="2"/>
      <c r="ST208" s="2"/>
      <c r="SU208" s="2"/>
      <c r="SV208" s="2"/>
      <c r="SW208" s="2"/>
      <c r="SX208" s="2"/>
      <c r="SY208" s="2"/>
      <c r="SZ208" s="2"/>
      <c r="TA208" s="2"/>
      <c r="TB208" s="2"/>
      <c r="TC208" s="2"/>
      <c r="TD208" s="2"/>
      <c r="TE208" s="2"/>
      <c r="TF208" s="2"/>
      <c r="TG208" s="2"/>
      <c r="TH208" s="2"/>
      <c r="TI208" s="2"/>
      <c r="TJ208" s="2"/>
      <c r="TK208" s="2"/>
      <c r="TL208" s="2"/>
      <c r="TM208" s="2"/>
      <c r="TN208" s="2"/>
      <c r="TO208" s="2"/>
      <c r="TP208" s="2"/>
      <c r="TQ208" s="2"/>
      <c r="TR208" s="2"/>
      <c r="TS208" s="2"/>
      <c r="TT208" s="2"/>
      <c r="TU208" s="2"/>
      <c r="TV208" s="2"/>
      <c r="TW208" s="2"/>
      <c r="TX208" s="2"/>
      <c r="TY208" s="2"/>
      <c r="TZ208" s="2"/>
      <c r="UA208" s="2"/>
      <c r="UB208" s="2"/>
      <c r="UC208" s="2"/>
      <c r="UD208" s="2"/>
      <c r="UE208" s="2"/>
      <c r="UF208" s="2"/>
      <c r="UG208" s="2"/>
      <c r="UH208" s="2"/>
      <c r="UI208" s="2"/>
      <c r="UJ208" s="2"/>
      <c r="UK208" s="2"/>
      <c r="UL208" s="2"/>
      <c r="UM208" s="2"/>
      <c r="UN208" s="2"/>
      <c r="UO208" s="2"/>
      <c r="UP208" s="2"/>
      <c r="UQ208" s="2"/>
      <c r="UR208" s="2"/>
      <c r="US208" s="2"/>
      <c r="UT208" s="2"/>
      <c r="UU208" s="2"/>
      <c r="UV208" s="2"/>
      <c r="UW208" s="2"/>
      <c r="UX208" s="2"/>
      <c r="UY208" s="2"/>
      <c r="UZ208" s="2"/>
      <c r="VA208" s="2"/>
      <c r="VB208" s="2"/>
      <c r="VC208" s="2"/>
      <c r="VD208" s="2"/>
      <c r="VE208" s="2"/>
      <c r="VF208" s="2"/>
      <c r="VG208" s="2"/>
      <c r="VH208" s="2"/>
      <c r="VI208" s="2"/>
      <c r="VJ208" s="2"/>
      <c r="VK208" s="2"/>
      <c r="VL208" s="2"/>
      <c r="VM208" s="2"/>
      <c r="VN208" s="2"/>
      <c r="VO208" s="2"/>
      <c r="VP208" s="2"/>
      <c r="VQ208" s="2"/>
      <c r="VR208" s="2"/>
      <c r="VS208" s="2"/>
      <c r="VT208" s="2"/>
      <c r="VU208" s="2"/>
      <c r="VV208" s="2"/>
      <c r="VW208" s="2"/>
      <c r="VX208" s="2"/>
      <c r="VY208" s="2"/>
      <c r="VZ208" s="2"/>
      <c r="WA208" s="2"/>
      <c r="WB208" s="2"/>
      <c r="WC208" s="2"/>
      <c r="WD208" s="2"/>
      <c r="WE208" s="2"/>
      <c r="WF208" s="2"/>
      <c r="WG208" s="2"/>
      <c r="WH208" s="2"/>
      <c r="WI208" s="2"/>
      <c r="WJ208" s="2"/>
      <c r="WK208" s="2"/>
      <c r="WL208" s="2"/>
      <c r="WM208" s="2"/>
      <c r="WN208" s="2"/>
    </row>
    <row r="209" spans="2:98" ht="24.75" customHeight="1" x14ac:dyDescent="0.25">
      <c r="B209" s="580" t="str">
        <f t="shared" si="600"/>
        <v>C2</v>
      </c>
      <c r="C209" s="600" t="s">
        <v>590</v>
      </c>
      <c r="D209" s="636"/>
      <c r="E209" s="123"/>
      <c r="F209" s="123"/>
      <c r="G209" s="123"/>
      <c r="H209" s="123"/>
      <c r="I209" s="123"/>
      <c r="J209" s="123"/>
      <c r="K209" s="637"/>
      <c r="L209" s="613"/>
      <c r="M209" s="55"/>
      <c r="N209" s="77"/>
      <c r="O209" s="124"/>
      <c r="P209" s="125"/>
      <c r="Q209" s="76"/>
      <c r="R209" s="76"/>
      <c r="S209" s="141"/>
      <c r="T209" s="76"/>
      <c r="U209" s="77"/>
      <c r="V209" s="77"/>
      <c r="W209" s="77"/>
      <c r="X209" s="77"/>
      <c r="Y209" s="127"/>
      <c r="Z209" s="127"/>
      <c r="AA209" s="127"/>
      <c r="AB209" s="127"/>
      <c r="AC209" s="127"/>
      <c r="AD209" s="127"/>
      <c r="AE209" s="127"/>
      <c r="AF209" s="127"/>
      <c r="AG209" s="410"/>
      <c r="AH209" s="439"/>
      <c r="AI209" s="96"/>
      <c r="AJ209" s="96"/>
      <c r="AK209" s="300"/>
      <c r="AL209" s="439"/>
      <c r="AM209" s="96"/>
      <c r="AN209" s="96"/>
      <c r="AO209" s="448"/>
      <c r="AP209" s="505"/>
      <c r="AQ209" s="96"/>
      <c r="AR209" s="96"/>
      <c r="AS209" s="300"/>
      <c r="AT209" s="439"/>
      <c r="AU209" s="96"/>
      <c r="AV209" s="96"/>
      <c r="AW209" s="448"/>
      <c r="AX209" s="505"/>
      <c r="AY209" s="96"/>
      <c r="AZ209" s="96"/>
      <c r="BA209" s="300"/>
      <c r="BB209" s="432"/>
      <c r="BC209" s="39"/>
      <c r="BD209" s="39"/>
      <c r="BE209" s="433"/>
      <c r="BF209" s="499"/>
      <c r="BG209" s="39"/>
      <c r="BH209" s="39"/>
      <c r="BI209" s="291"/>
      <c r="BJ209" s="432"/>
      <c r="BK209" s="39"/>
      <c r="BL209" s="39"/>
      <c r="BM209" s="433"/>
      <c r="BN209" s="499"/>
      <c r="BO209" s="39"/>
      <c r="BP209" s="39"/>
      <c r="BQ209" s="291"/>
      <c r="BR209" s="432"/>
      <c r="BS209" s="39"/>
      <c r="BT209" s="39"/>
      <c r="BU209" s="433"/>
      <c r="BV209" s="499"/>
      <c r="BW209" s="39"/>
      <c r="BX209" s="39"/>
      <c r="BY209" s="291"/>
      <c r="BZ209" s="432"/>
      <c r="CA209" s="39"/>
      <c r="CB209" s="39"/>
      <c r="CC209" s="433"/>
      <c r="CD209" s="349">
        <f t="shared" si="611"/>
        <v>0</v>
      </c>
      <c r="CE209" s="128">
        <f t="shared" si="611"/>
        <v>0</v>
      </c>
      <c r="CF209" s="128">
        <f t="shared" si="611"/>
        <v>0</v>
      </c>
      <c r="CG209" s="350">
        <f t="shared" si="611"/>
        <v>0</v>
      </c>
      <c r="CH209" s="695"/>
      <c r="CI209" s="118"/>
      <c r="CJ209" s="771">
        <f t="shared" ref="CJ209:CJ210" si="613">IF(H209=0,IF(CD209&gt;0,"Error",H209-CD209),H209-CD209)</f>
        <v>0</v>
      </c>
      <c r="CK209" s="772">
        <f t="shared" ref="CK209:CK210" si="614">IF(I209=0,IF(CE209&gt;0,"Error",I209-CE209),I209-CE209)</f>
        <v>0</v>
      </c>
      <c r="CL209" s="772">
        <f t="shared" ref="CL209:CL210" si="615">IF(J209=0,IF(CF209&gt;0,"Error",J209-CF209),J209-CF209)</f>
        <v>0</v>
      </c>
      <c r="CM209" s="773">
        <f t="shared" ref="CM209:CM210" si="616">IF(K209=0,IF(CG209&gt;0,"Error",K209-CG209),K209-CG209)</f>
        <v>0</v>
      </c>
      <c r="CN209" s="771">
        <v>0</v>
      </c>
      <c r="CO209" s="772">
        <f t="shared" si="605"/>
        <v>0</v>
      </c>
      <c r="CP209" s="772">
        <f t="shared" si="606"/>
        <v>0</v>
      </c>
      <c r="CQ209" s="772">
        <f t="shared" si="607"/>
        <v>0</v>
      </c>
      <c r="CR209" s="870">
        <f t="shared" si="608"/>
        <v>0</v>
      </c>
      <c r="CS209" s="773">
        <f t="shared" si="609"/>
        <v>0</v>
      </c>
      <c r="CT209" s="2">
        <f t="shared" si="610"/>
        <v>0</v>
      </c>
    </row>
    <row r="210" spans="2:98" ht="24.75" customHeight="1" x14ac:dyDescent="0.25">
      <c r="B210" s="580" t="str">
        <f t="shared" si="600"/>
        <v>C2</v>
      </c>
      <c r="C210" s="600" t="s">
        <v>591</v>
      </c>
      <c r="D210" s="636"/>
      <c r="E210" s="123"/>
      <c r="F210" s="123"/>
      <c r="G210" s="123"/>
      <c r="H210" s="123"/>
      <c r="I210" s="123"/>
      <c r="J210" s="123"/>
      <c r="K210" s="637"/>
      <c r="L210" s="613"/>
      <c r="M210" s="55"/>
      <c r="N210" s="77"/>
      <c r="O210" s="124"/>
      <c r="P210" s="125"/>
      <c r="Q210" s="76"/>
      <c r="R210" s="76"/>
      <c r="S210" s="141"/>
      <c r="T210" s="76"/>
      <c r="U210" s="77"/>
      <c r="V210" s="77"/>
      <c r="W210" s="77"/>
      <c r="X210" s="77"/>
      <c r="Y210" s="127"/>
      <c r="Z210" s="127"/>
      <c r="AA210" s="127"/>
      <c r="AB210" s="127"/>
      <c r="AC210" s="127"/>
      <c r="AD210" s="127"/>
      <c r="AE210" s="127"/>
      <c r="AF210" s="127"/>
      <c r="AG210" s="410"/>
      <c r="AH210" s="439"/>
      <c r="AI210" s="96"/>
      <c r="AJ210" s="96"/>
      <c r="AK210" s="300"/>
      <c r="AL210" s="439"/>
      <c r="AM210" s="96"/>
      <c r="AN210" s="96"/>
      <c r="AO210" s="448"/>
      <c r="AP210" s="505"/>
      <c r="AQ210" s="96"/>
      <c r="AR210" s="96"/>
      <c r="AS210" s="300"/>
      <c r="AT210" s="439"/>
      <c r="AU210" s="96"/>
      <c r="AV210" s="96"/>
      <c r="AW210" s="448"/>
      <c r="AX210" s="505">
        <f>SUM(AX211:AX217)</f>
        <v>0</v>
      </c>
      <c r="AY210" s="96">
        <f>SUM(AY211:AY217)</f>
        <v>0</v>
      </c>
      <c r="AZ210" s="96">
        <f>SUM(AZ211:AZ217)</f>
        <v>0</v>
      </c>
      <c r="BA210" s="300">
        <f>AX210+AY210+AZ210</f>
        <v>0</v>
      </c>
      <c r="BB210" s="439">
        <f>SUM(BB211:BB217)</f>
        <v>0</v>
      </c>
      <c r="BC210" s="96">
        <f>SUM(BC211:BC217)</f>
        <v>0</v>
      </c>
      <c r="BD210" s="96">
        <f>SUM(BD211:BD217)</f>
        <v>0</v>
      </c>
      <c r="BE210" s="448">
        <f>BB210+BC210+BD210</f>
        <v>0</v>
      </c>
      <c r="BF210" s="505">
        <f>SUM(BF211:BF217)</f>
        <v>0</v>
      </c>
      <c r="BG210" s="96">
        <f>SUM(BG211:BG217)</f>
        <v>0</v>
      </c>
      <c r="BH210" s="96">
        <f>SUM(BH211:BH217)</f>
        <v>0</v>
      </c>
      <c r="BI210" s="300">
        <f>BF210+BG210+BH210</f>
        <v>0</v>
      </c>
      <c r="BJ210" s="439">
        <f>SUM(BJ211:BJ217)</f>
        <v>109605.11659322031</v>
      </c>
      <c r="BK210" s="96">
        <f>SUM(BK211:BK217)</f>
        <v>184509.93813559323</v>
      </c>
      <c r="BL210" s="96">
        <f>SUM(BL211:BL217)</f>
        <v>424407.37627118645</v>
      </c>
      <c r="BM210" s="448">
        <f>BJ210+BK210+BL210</f>
        <v>718522.43099999998</v>
      </c>
      <c r="BN210" s="505">
        <f>SUM(BN211:BN217)</f>
        <v>314138.58739501482</v>
      </c>
      <c r="BO210" s="96">
        <f>SUM(BO211:BO217)</f>
        <v>895065.55797607184</v>
      </c>
      <c r="BP210" s="96">
        <f>SUM(BP211:BP217)</f>
        <v>850148.81644067797</v>
      </c>
      <c r="BQ210" s="300">
        <f>BN210+BO210+BP210</f>
        <v>2059352.9618117646</v>
      </c>
      <c r="BR210" s="439">
        <f>SUM(BR211:BR217)</f>
        <v>0</v>
      </c>
      <c r="BS210" s="96">
        <f>SUM(BS211:BS217)</f>
        <v>0</v>
      </c>
      <c r="BT210" s="96">
        <f>SUM(BT211:BT217)</f>
        <v>0</v>
      </c>
      <c r="BU210" s="448">
        <f>BR210+BS210+BT210</f>
        <v>0</v>
      </c>
      <c r="BV210" s="505">
        <f>SUM(BV211:BV217)</f>
        <v>255745.27205084742</v>
      </c>
      <c r="BW210" s="96">
        <f>SUM(BW211:BW217)</f>
        <v>430523.18898305082</v>
      </c>
      <c r="BX210" s="96">
        <f>SUM(BX211:BX217)</f>
        <v>990283.87796610175</v>
      </c>
      <c r="BY210" s="300">
        <f>BV210+BW210+BX210</f>
        <v>1676552.3389999999</v>
      </c>
      <c r="BZ210" s="439">
        <f>SUM(BZ211:BZ217)</f>
        <v>732990.03725503455</v>
      </c>
      <c r="CA210" s="96">
        <f>SUM(CA211:CA217)</f>
        <v>2088486.3019441678</v>
      </c>
      <c r="CB210" s="96">
        <f>SUM(CB211:CB217)</f>
        <v>1983680.5716949152</v>
      </c>
      <c r="CC210" s="448">
        <f>BZ210+CA210+CB210</f>
        <v>4805156.9108941173</v>
      </c>
      <c r="CD210" s="349">
        <f t="shared" si="611"/>
        <v>1412479.0132941171</v>
      </c>
      <c r="CE210" s="128">
        <f t="shared" si="611"/>
        <v>3598584.9870388838</v>
      </c>
      <c r="CF210" s="128">
        <f t="shared" si="611"/>
        <v>4248520.6423728811</v>
      </c>
      <c r="CG210" s="350">
        <f t="shared" si="611"/>
        <v>9259584.642705882</v>
      </c>
      <c r="CH210" s="695"/>
      <c r="CI210" s="118"/>
      <c r="CJ210" s="823" t="str">
        <f t="shared" si="613"/>
        <v>Error</v>
      </c>
      <c r="CK210" s="825" t="str">
        <f t="shared" si="614"/>
        <v>Error</v>
      </c>
      <c r="CL210" s="824" t="str">
        <f t="shared" si="615"/>
        <v>Error</v>
      </c>
      <c r="CM210" s="826" t="str">
        <f t="shared" si="616"/>
        <v>Error</v>
      </c>
      <c r="CN210" s="823">
        <v>0</v>
      </c>
      <c r="CO210" s="825">
        <f>CO211+CO212+CO213+CO214+CO215+CO216+CO217</f>
        <v>647745.29766699881</v>
      </c>
      <c r="CP210" s="824">
        <f>CP211+CP212+CP213+CP214+CP215+CP216+CP217</f>
        <v>764733.71562711836</v>
      </c>
      <c r="CQ210" s="824">
        <f t="shared" si="607"/>
        <v>3598584.9870388838</v>
      </c>
      <c r="CR210" s="871">
        <f t="shared" si="608"/>
        <v>4248520.6423728811</v>
      </c>
      <c r="CS210" s="894">
        <f t="shared" si="609"/>
        <v>9259584.642705882</v>
      </c>
      <c r="CT210" s="893">
        <f t="shared" si="610"/>
        <v>0</v>
      </c>
    </row>
    <row r="211" spans="2:98" ht="24.75" customHeight="1" x14ac:dyDescent="0.25">
      <c r="B211" s="580" t="str">
        <f t="shared" si="600"/>
        <v>C2</v>
      </c>
      <c r="C211" s="601" t="s">
        <v>594</v>
      </c>
      <c r="D211" s="638"/>
      <c r="E211" s="129"/>
      <c r="F211" s="129"/>
      <c r="G211" s="129"/>
      <c r="H211" s="129"/>
      <c r="I211" s="129"/>
      <c r="J211" s="129"/>
      <c r="K211" s="639"/>
      <c r="L211" s="1107">
        <v>2395074.77</v>
      </c>
      <c r="M211" s="138">
        <v>1226720</v>
      </c>
      <c r="N211" s="131"/>
      <c r="O211" s="132"/>
      <c r="P211" s="133"/>
      <c r="Q211" s="134" t="s">
        <v>671</v>
      </c>
      <c r="R211" s="134">
        <v>140</v>
      </c>
      <c r="S211" s="139"/>
      <c r="T211" s="134" t="s">
        <v>28</v>
      </c>
      <c r="U211" s="42"/>
      <c r="V211" s="42"/>
      <c r="W211" s="42"/>
      <c r="X211" s="43">
        <v>44644</v>
      </c>
      <c r="Y211" s="46"/>
      <c r="Z211" s="46"/>
      <c r="AA211" s="46"/>
      <c r="AB211" s="46"/>
      <c r="AC211" s="46"/>
      <c r="AD211" s="46"/>
      <c r="AE211" s="46"/>
      <c r="AF211" s="46"/>
      <c r="AG211" s="409"/>
      <c r="AH211" s="438"/>
      <c r="AI211" s="136"/>
      <c r="AJ211" s="136"/>
      <c r="AK211" s="556"/>
      <c r="AL211" s="438"/>
      <c r="AM211" s="136"/>
      <c r="AN211" s="136"/>
      <c r="AO211" s="570"/>
      <c r="AP211" s="567"/>
      <c r="AQ211" s="136"/>
      <c r="AR211" s="136"/>
      <c r="AS211" s="556"/>
      <c r="AT211" s="438"/>
      <c r="AU211" s="136"/>
      <c r="AV211" s="136"/>
      <c r="AW211" s="570"/>
      <c r="AX211" s="567"/>
      <c r="AY211" s="136"/>
      <c r="AZ211" s="136"/>
      <c r="BA211" s="556"/>
      <c r="BB211" s="434"/>
      <c r="BC211" s="17"/>
      <c r="BD211" s="17"/>
      <c r="BE211" s="437"/>
      <c r="BF211" s="320"/>
      <c r="BG211" s="17"/>
      <c r="BH211" s="17"/>
      <c r="BI211" s="293"/>
      <c r="BJ211" s="443">
        <v>56138.03389830509</v>
      </c>
      <c r="BK211" s="95"/>
      <c r="BL211" s="95">
        <v>311877.96610169491</v>
      </c>
      <c r="BM211" s="352">
        <f>BJ211+BK211+BL211</f>
        <v>368016</v>
      </c>
      <c r="BN211" s="501"/>
      <c r="BO211" s="92"/>
      <c r="BP211" s="92"/>
      <c r="BQ211" s="352">
        <f>BN211+BO211+BP211</f>
        <v>0</v>
      </c>
      <c r="BR211" s="434"/>
      <c r="BS211" s="17"/>
      <c r="BT211" s="17"/>
      <c r="BU211" s="352">
        <f>BR211+BS211+BT211</f>
        <v>0</v>
      </c>
      <c r="BV211" s="506">
        <v>130988.74576271186</v>
      </c>
      <c r="BW211" s="95"/>
      <c r="BX211" s="95">
        <v>727715.25423728814</v>
      </c>
      <c r="BY211" s="352">
        <f>BV211+BW211+BX211</f>
        <v>858704</v>
      </c>
      <c r="BZ211" s="351"/>
      <c r="CA211" s="92"/>
      <c r="CB211" s="92"/>
      <c r="CC211" s="352">
        <f>BZ211+CA211+CB211</f>
        <v>0</v>
      </c>
      <c r="CD211" s="351">
        <f t="shared" si="611"/>
        <v>187126.77966101695</v>
      </c>
      <c r="CE211" s="92">
        <f t="shared" si="611"/>
        <v>0</v>
      </c>
      <c r="CF211" s="92">
        <f t="shared" si="611"/>
        <v>1039593.220338983</v>
      </c>
      <c r="CG211" s="352">
        <f t="shared" si="611"/>
        <v>1226720</v>
      </c>
      <c r="CH211" s="695" t="s">
        <v>739</v>
      </c>
      <c r="CI211" s="118" t="s">
        <v>739</v>
      </c>
      <c r="CJ211" s="774"/>
      <c r="CK211" s="775"/>
      <c r="CL211" s="775"/>
      <c r="CM211" s="776"/>
      <c r="CN211" s="774">
        <v>0</v>
      </c>
      <c r="CO211" s="775">
        <f t="shared" si="605"/>
        <v>0</v>
      </c>
      <c r="CP211" s="775">
        <f t="shared" si="606"/>
        <v>187126.77966101695</v>
      </c>
      <c r="CQ211" s="775">
        <f t="shared" si="607"/>
        <v>0</v>
      </c>
      <c r="CR211" s="872">
        <f t="shared" si="608"/>
        <v>1039593.220338983</v>
      </c>
      <c r="CS211" s="776">
        <f t="shared" si="609"/>
        <v>1226720</v>
      </c>
      <c r="CT211" s="2">
        <f t="shared" si="610"/>
        <v>0</v>
      </c>
    </row>
    <row r="212" spans="2:98" ht="24.75" customHeight="1" x14ac:dyDescent="0.25">
      <c r="B212" s="580" t="str">
        <f t="shared" si="600"/>
        <v>C2</v>
      </c>
      <c r="C212" s="601" t="s">
        <v>595</v>
      </c>
      <c r="D212" s="638"/>
      <c r="E212" s="129"/>
      <c r="F212" s="129"/>
      <c r="G212" s="129"/>
      <c r="H212" s="129"/>
      <c r="I212" s="129"/>
      <c r="J212" s="129"/>
      <c r="K212" s="639"/>
      <c r="L212" s="1108"/>
      <c r="M212" s="138">
        <v>442615.68</v>
      </c>
      <c r="N212" s="131"/>
      <c r="O212" s="132"/>
      <c r="P212" s="133"/>
      <c r="Q212" s="134" t="s">
        <v>671</v>
      </c>
      <c r="R212" s="134">
        <v>350</v>
      </c>
      <c r="S212" s="139"/>
      <c r="T212" s="134" t="s">
        <v>28</v>
      </c>
      <c r="U212" s="42"/>
      <c r="V212" s="42"/>
      <c r="W212" s="42"/>
      <c r="X212" s="43">
        <v>44644</v>
      </c>
      <c r="Y212" s="46"/>
      <c r="Z212" s="46"/>
      <c r="AA212" s="46"/>
      <c r="AB212" s="46"/>
      <c r="AC212" s="46"/>
      <c r="AD212" s="46"/>
      <c r="AE212" s="46"/>
      <c r="AF212" s="46"/>
      <c r="AG212" s="409"/>
      <c r="AH212" s="438"/>
      <c r="AI212" s="136"/>
      <c r="AJ212" s="136"/>
      <c r="AK212" s="556"/>
      <c r="AL212" s="438"/>
      <c r="AM212" s="136"/>
      <c r="AN212" s="136"/>
      <c r="AO212" s="570"/>
      <c r="AP212" s="567"/>
      <c r="AQ212" s="136"/>
      <c r="AR212" s="136"/>
      <c r="AS212" s="556"/>
      <c r="AT212" s="438"/>
      <c r="AU212" s="136"/>
      <c r="AV212" s="136"/>
      <c r="AW212" s="570"/>
      <c r="AX212" s="567"/>
      <c r="AY212" s="136"/>
      <c r="AZ212" s="136"/>
      <c r="BA212" s="556"/>
      <c r="BB212" s="434"/>
      <c r="BC212" s="17"/>
      <c r="BD212" s="17"/>
      <c r="BE212" s="437"/>
      <c r="BF212" s="320"/>
      <c r="BG212" s="17"/>
      <c r="BH212" s="17"/>
      <c r="BI212" s="293"/>
      <c r="BJ212" s="443">
        <v>20255.293830508468</v>
      </c>
      <c r="BK212" s="95"/>
      <c r="BL212" s="95">
        <v>112529.41016949153</v>
      </c>
      <c r="BM212" s="352">
        <f t="shared" ref="BM212:BM217" si="617">BJ212+BK212+BL212</f>
        <v>132784.704</v>
      </c>
      <c r="BN212" s="501"/>
      <c r="BO212" s="92"/>
      <c r="BP212" s="92"/>
      <c r="BQ212" s="352">
        <f t="shared" ref="BQ212:BQ217" si="618">BN212+BO212+BP212</f>
        <v>0</v>
      </c>
      <c r="BR212" s="434"/>
      <c r="BS212" s="17"/>
      <c r="BT212" s="17"/>
      <c r="BU212" s="352">
        <f t="shared" ref="BU212:BU217" si="619">BR212+BS212+BT212</f>
        <v>0</v>
      </c>
      <c r="BV212" s="506">
        <v>47262.352271186421</v>
      </c>
      <c r="BW212" s="95"/>
      <c r="BX212" s="95">
        <v>262568.62372881355</v>
      </c>
      <c r="BY212" s="352">
        <f t="shared" ref="BY212:BY217" si="620">BV212+BW212+BX212</f>
        <v>309830.97599999997</v>
      </c>
      <c r="BZ212" s="351"/>
      <c r="CA212" s="92"/>
      <c r="CB212" s="92"/>
      <c r="CC212" s="352">
        <f t="shared" ref="CC212:CC217" si="621">BZ212+CA212+CB212</f>
        <v>0</v>
      </c>
      <c r="CD212" s="351">
        <f t="shared" si="611"/>
        <v>67517.646101694889</v>
      </c>
      <c r="CE212" s="92">
        <f t="shared" si="611"/>
        <v>0</v>
      </c>
      <c r="CF212" s="92">
        <f t="shared" si="611"/>
        <v>375098.03389830509</v>
      </c>
      <c r="CG212" s="352">
        <f t="shared" si="611"/>
        <v>442615.67999999993</v>
      </c>
      <c r="CH212" s="695" t="s">
        <v>739</v>
      </c>
      <c r="CI212" s="118" t="s">
        <v>739</v>
      </c>
      <c r="CJ212" s="774"/>
      <c r="CK212" s="775"/>
      <c r="CL212" s="775"/>
      <c r="CM212" s="776"/>
      <c r="CN212" s="774">
        <v>0</v>
      </c>
      <c r="CO212" s="775">
        <f t="shared" si="605"/>
        <v>0</v>
      </c>
      <c r="CP212" s="775">
        <f t="shared" si="606"/>
        <v>67517.646101694889</v>
      </c>
      <c r="CQ212" s="775">
        <f t="shared" si="607"/>
        <v>0</v>
      </c>
      <c r="CR212" s="872">
        <f t="shared" si="608"/>
        <v>375098.03389830509</v>
      </c>
      <c r="CS212" s="776">
        <f t="shared" si="609"/>
        <v>442615.68</v>
      </c>
      <c r="CT212" s="2">
        <f t="shared" si="610"/>
        <v>0</v>
      </c>
    </row>
    <row r="213" spans="2:98" ht="24.75" customHeight="1" x14ac:dyDescent="0.25">
      <c r="B213" s="580" t="str">
        <f t="shared" si="600"/>
        <v>C2</v>
      </c>
      <c r="C213" s="601" t="s">
        <v>596</v>
      </c>
      <c r="D213" s="638"/>
      <c r="E213" s="129"/>
      <c r="F213" s="129"/>
      <c r="G213" s="129"/>
      <c r="H213" s="129"/>
      <c r="I213" s="129"/>
      <c r="J213" s="129"/>
      <c r="K213" s="639"/>
      <c r="L213" s="1109"/>
      <c r="M213" s="138">
        <v>725739.09</v>
      </c>
      <c r="N213" s="131"/>
      <c r="O213" s="132"/>
      <c r="P213" s="133"/>
      <c r="Q213" s="134" t="s">
        <v>671</v>
      </c>
      <c r="R213" s="134">
        <v>233</v>
      </c>
      <c r="S213" s="139"/>
      <c r="T213" s="134" t="s">
        <v>27</v>
      </c>
      <c r="U213" s="42"/>
      <c r="V213" s="42"/>
      <c r="W213" s="42"/>
      <c r="X213" s="43">
        <v>44644</v>
      </c>
      <c r="Y213" s="46"/>
      <c r="Z213" s="46"/>
      <c r="AA213" s="46"/>
      <c r="AB213" s="46"/>
      <c r="AC213" s="46"/>
      <c r="AD213" s="46"/>
      <c r="AE213" s="46"/>
      <c r="AF213" s="46"/>
      <c r="AG213" s="409"/>
      <c r="AH213" s="438"/>
      <c r="AI213" s="136"/>
      <c r="AJ213" s="136"/>
      <c r="AK213" s="556"/>
      <c r="AL213" s="438"/>
      <c r="AM213" s="136"/>
      <c r="AN213" s="136"/>
      <c r="AO213" s="570"/>
      <c r="AP213" s="567"/>
      <c r="AQ213" s="136"/>
      <c r="AR213" s="136"/>
      <c r="AS213" s="556"/>
      <c r="AT213" s="438"/>
      <c r="AU213" s="136"/>
      <c r="AV213" s="136"/>
      <c r="AW213" s="570"/>
      <c r="AX213" s="567"/>
      <c r="AY213" s="136"/>
      <c r="AZ213" s="136"/>
      <c r="BA213" s="556"/>
      <c r="BB213" s="434"/>
      <c r="BC213" s="17"/>
      <c r="BD213" s="17"/>
      <c r="BE213" s="437"/>
      <c r="BF213" s="320"/>
      <c r="BG213" s="17"/>
      <c r="BH213" s="17"/>
      <c r="BI213" s="293"/>
      <c r="BJ213" s="443">
        <v>33211.788864406757</v>
      </c>
      <c r="BK213" s="95">
        <v>184509.93813559323</v>
      </c>
      <c r="BL213" s="95"/>
      <c r="BM213" s="352">
        <f t="shared" si="617"/>
        <v>217721.72699999998</v>
      </c>
      <c r="BN213" s="501"/>
      <c r="BO213" s="92"/>
      <c r="BP213" s="92"/>
      <c r="BQ213" s="352">
        <f t="shared" si="618"/>
        <v>0</v>
      </c>
      <c r="BR213" s="434"/>
      <c r="BS213" s="17"/>
      <c r="BT213" s="17"/>
      <c r="BU213" s="352">
        <f t="shared" si="619"/>
        <v>0</v>
      </c>
      <c r="BV213" s="506">
        <v>77494.174016949139</v>
      </c>
      <c r="BW213" s="95">
        <v>430523.18898305082</v>
      </c>
      <c r="BX213" s="95"/>
      <c r="BY213" s="352">
        <f t="shared" si="620"/>
        <v>508017.36299999995</v>
      </c>
      <c r="BZ213" s="351"/>
      <c r="CA213" s="92"/>
      <c r="CB213" s="92"/>
      <c r="CC213" s="352">
        <f t="shared" si="621"/>
        <v>0</v>
      </c>
      <c r="CD213" s="351">
        <f t="shared" si="611"/>
        <v>110705.9628813559</v>
      </c>
      <c r="CE213" s="92">
        <f t="shared" si="611"/>
        <v>615033.12711864407</v>
      </c>
      <c r="CF213" s="92">
        <f t="shared" si="611"/>
        <v>0</v>
      </c>
      <c r="CG213" s="352">
        <f t="shared" si="611"/>
        <v>725739.09</v>
      </c>
      <c r="CH213" s="695" t="s">
        <v>739</v>
      </c>
      <c r="CI213" s="118" t="s">
        <v>739</v>
      </c>
      <c r="CJ213" s="774"/>
      <c r="CK213" s="775"/>
      <c r="CL213" s="775"/>
      <c r="CM213" s="776"/>
      <c r="CN213" s="774">
        <v>0</v>
      </c>
      <c r="CO213" s="775">
        <f t="shared" si="605"/>
        <v>110705.9628813559</v>
      </c>
      <c r="CP213" s="775">
        <f t="shared" si="606"/>
        <v>0</v>
      </c>
      <c r="CQ213" s="775">
        <f t="shared" si="607"/>
        <v>615033.12711864407</v>
      </c>
      <c r="CR213" s="872">
        <f t="shared" si="608"/>
        <v>0</v>
      </c>
      <c r="CS213" s="776">
        <f t="shared" si="609"/>
        <v>725739.09</v>
      </c>
      <c r="CT213" s="2">
        <f t="shared" si="610"/>
        <v>0</v>
      </c>
    </row>
    <row r="214" spans="2:98" ht="24.75" customHeight="1" x14ac:dyDescent="0.25">
      <c r="B214" s="580" t="str">
        <f t="shared" si="600"/>
        <v>C2</v>
      </c>
      <c r="C214" s="601" t="s">
        <v>597</v>
      </c>
      <c r="D214" s="638"/>
      <c r="E214" s="129"/>
      <c r="F214" s="129"/>
      <c r="G214" s="129"/>
      <c r="H214" s="129"/>
      <c r="I214" s="129"/>
      <c r="J214" s="129"/>
      <c r="K214" s="639"/>
      <c r="L214" s="614"/>
      <c r="M214" s="138">
        <v>3520591.1947058826</v>
      </c>
      <c r="N214" s="131"/>
      <c r="O214" s="132"/>
      <c r="P214" s="133"/>
      <c r="Q214" s="134" t="s">
        <v>671</v>
      </c>
      <c r="R214" s="134">
        <v>576</v>
      </c>
      <c r="S214" s="139"/>
      <c r="T214" s="134" t="s">
        <v>27</v>
      </c>
      <c r="U214" s="42"/>
      <c r="V214" s="42"/>
      <c r="W214" s="42"/>
      <c r="X214" s="43">
        <v>44649</v>
      </c>
      <c r="Y214" s="46"/>
      <c r="Z214" s="46"/>
      <c r="AA214" s="46"/>
      <c r="AB214" s="46"/>
      <c r="AC214" s="46"/>
      <c r="AD214" s="46"/>
      <c r="AE214" s="46"/>
      <c r="AF214" s="46"/>
      <c r="AG214" s="409"/>
      <c r="AH214" s="438"/>
      <c r="AI214" s="136"/>
      <c r="AJ214" s="136"/>
      <c r="AK214" s="556"/>
      <c r="AL214" s="438"/>
      <c r="AM214" s="136"/>
      <c r="AN214" s="136"/>
      <c r="AO214" s="570"/>
      <c r="AP214" s="567"/>
      <c r="AQ214" s="136"/>
      <c r="AR214" s="136"/>
      <c r="AS214" s="556"/>
      <c r="AT214" s="438"/>
      <c r="AU214" s="136"/>
      <c r="AV214" s="136"/>
      <c r="AW214" s="570"/>
      <c r="AX214" s="567"/>
      <c r="AY214" s="136"/>
      <c r="AZ214" s="136"/>
      <c r="BA214" s="556"/>
      <c r="BB214" s="434"/>
      <c r="BC214" s="17"/>
      <c r="BD214" s="17"/>
      <c r="BE214" s="437"/>
      <c r="BF214" s="320"/>
      <c r="BG214" s="17"/>
      <c r="BH214" s="17"/>
      <c r="BI214" s="293"/>
      <c r="BJ214" s="434"/>
      <c r="BK214" s="17"/>
      <c r="BL214" s="17"/>
      <c r="BM214" s="352">
        <f t="shared" si="617"/>
        <v>0</v>
      </c>
      <c r="BN214" s="506">
        <v>161111.80043569289</v>
      </c>
      <c r="BO214" s="95">
        <v>895065.55797607184</v>
      </c>
      <c r="BP214" s="95"/>
      <c r="BQ214" s="352">
        <f t="shared" si="618"/>
        <v>1056177.3584117647</v>
      </c>
      <c r="BR214" s="351"/>
      <c r="BS214" s="92"/>
      <c r="BT214" s="92"/>
      <c r="BU214" s="352">
        <f t="shared" si="619"/>
        <v>0</v>
      </c>
      <c r="BV214" s="320"/>
      <c r="BW214" s="17"/>
      <c r="BX214" s="17"/>
      <c r="BY214" s="352">
        <f t="shared" si="620"/>
        <v>0</v>
      </c>
      <c r="BZ214" s="443">
        <v>375927.53434995003</v>
      </c>
      <c r="CA214" s="95">
        <v>2088486.3019441678</v>
      </c>
      <c r="CB214" s="95"/>
      <c r="CC214" s="352">
        <f t="shared" si="621"/>
        <v>2464413.8362941178</v>
      </c>
      <c r="CD214" s="351">
        <f t="shared" si="611"/>
        <v>537039.33478564292</v>
      </c>
      <c r="CE214" s="92">
        <f t="shared" si="611"/>
        <v>2983551.8599202395</v>
      </c>
      <c r="CF214" s="92">
        <f t="shared" si="611"/>
        <v>0</v>
      </c>
      <c r="CG214" s="352">
        <f t="shared" si="611"/>
        <v>3520591.1947058826</v>
      </c>
      <c r="CH214" s="695" t="s">
        <v>739</v>
      </c>
      <c r="CI214" s="118" t="s">
        <v>766</v>
      </c>
      <c r="CJ214" s="774"/>
      <c r="CK214" s="775"/>
      <c r="CL214" s="775"/>
      <c r="CM214" s="776"/>
      <c r="CN214" s="774">
        <v>0</v>
      </c>
      <c r="CO214" s="775">
        <f t="shared" si="605"/>
        <v>537039.33478564292</v>
      </c>
      <c r="CP214" s="775">
        <f t="shared" si="606"/>
        <v>0</v>
      </c>
      <c r="CQ214" s="775">
        <f t="shared" si="607"/>
        <v>2983551.8599202395</v>
      </c>
      <c r="CR214" s="872">
        <f t="shared" si="608"/>
        <v>0</v>
      </c>
      <c r="CS214" s="776">
        <f t="shared" si="609"/>
        <v>3520591.1947058826</v>
      </c>
      <c r="CT214" s="2">
        <f t="shared" si="610"/>
        <v>0</v>
      </c>
    </row>
    <row r="215" spans="2:98" ht="24.75" customHeight="1" x14ac:dyDescent="0.25">
      <c r="B215" s="580" t="str">
        <f t="shared" si="600"/>
        <v>C2</v>
      </c>
      <c r="C215" s="601" t="s">
        <v>598</v>
      </c>
      <c r="D215" s="638"/>
      <c r="E215" s="129"/>
      <c r="F215" s="129"/>
      <c r="G215" s="129"/>
      <c r="H215" s="129"/>
      <c r="I215" s="129"/>
      <c r="J215" s="129"/>
      <c r="K215" s="639"/>
      <c r="L215" s="614"/>
      <c r="M215" s="138">
        <v>0</v>
      </c>
      <c r="N215" s="131"/>
      <c r="O215" s="132"/>
      <c r="P215" s="133"/>
      <c r="Q215" s="134" t="s">
        <v>671</v>
      </c>
      <c r="R215" s="134"/>
      <c r="S215" s="139"/>
      <c r="T215" s="134" t="s">
        <v>27</v>
      </c>
      <c r="U215" s="42"/>
      <c r="V215" s="42"/>
      <c r="W215" s="42"/>
      <c r="X215" s="43">
        <v>44649</v>
      </c>
      <c r="Y215" s="46"/>
      <c r="Z215" s="46"/>
      <c r="AA215" s="46"/>
      <c r="AB215" s="46"/>
      <c r="AC215" s="46"/>
      <c r="AD215" s="46"/>
      <c r="AE215" s="46"/>
      <c r="AF215" s="46"/>
      <c r="AG215" s="409"/>
      <c r="AH215" s="438"/>
      <c r="AI215" s="136"/>
      <c r="AJ215" s="136"/>
      <c r="AK215" s="556"/>
      <c r="AL215" s="438"/>
      <c r="AM215" s="136"/>
      <c r="AN215" s="136"/>
      <c r="AO215" s="570"/>
      <c r="AP215" s="567"/>
      <c r="AQ215" s="136"/>
      <c r="AR215" s="136"/>
      <c r="AS215" s="556"/>
      <c r="AT215" s="438"/>
      <c r="AU215" s="136"/>
      <c r="AV215" s="136"/>
      <c r="AW215" s="570"/>
      <c r="AX215" s="567"/>
      <c r="AY215" s="136"/>
      <c r="AZ215" s="136"/>
      <c r="BA215" s="556"/>
      <c r="BB215" s="434"/>
      <c r="BC215" s="17"/>
      <c r="BD215" s="17"/>
      <c r="BE215" s="437"/>
      <c r="BF215" s="320"/>
      <c r="BG215" s="17"/>
      <c r="BH215" s="17"/>
      <c r="BI215" s="293"/>
      <c r="BJ215" s="434"/>
      <c r="BK215" s="17"/>
      <c r="BL215" s="17"/>
      <c r="BM215" s="352">
        <f t="shared" si="617"/>
        <v>0</v>
      </c>
      <c r="BN215" s="320"/>
      <c r="BO215" s="17"/>
      <c r="BP215" s="17"/>
      <c r="BQ215" s="352">
        <f t="shared" si="618"/>
        <v>0</v>
      </c>
      <c r="BR215" s="351"/>
      <c r="BS215" s="92"/>
      <c r="BT215" s="92"/>
      <c r="BU215" s="352">
        <f t="shared" si="619"/>
        <v>0</v>
      </c>
      <c r="BV215" s="320"/>
      <c r="BW215" s="17"/>
      <c r="BX215" s="17"/>
      <c r="BY215" s="352">
        <f t="shared" si="620"/>
        <v>0</v>
      </c>
      <c r="BZ215" s="434"/>
      <c r="CA215" s="17"/>
      <c r="CB215" s="17"/>
      <c r="CC215" s="352">
        <f t="shared" si="621"/>
        <v>0</v>
      </c>
      <c r="CD215" s="351">
        <f t="shared" si="611"/>
        <v>0</v>
      </c>
      <c r="CE215" s="92">
        <f t="shared" si="611"/>
        <v>0</v>
      </c>
      <c r="CF215" s="92">
        <f t="shared" si="611"/>
        <v>0</v>
      </c>
      <c r="CG215" s="352">
        <f t="shared" si="611"/>
        <v>0</v>
      </c>
      <c r="CH215" s="695"/>
      <c r="CI215" s="118"/>
      <c r="CJ215" s="774"/>
      <c r="CK215" s="775"/>
      <c r="CL215" s="775"/>
      <c r="CM215" s="776"/>
      <c r="CN215" s="774">
        <v>0</v>
      </c>
      <c r="CO215" s="775">
        <f t="shared" si="605"/>
        <v>0</v>
      </c>
      <c r="CP215" s="775">
        <f t="shared" si="606"/>
        <v>0</v>
      </c>
      <c r="CQ215" s="775">
        <f t="shared" si="607"/>
        <v>0</v>
      </c>
      <c r="CR215" s="872">
        <f t="shared" si="608"/>
        <v>0</v>
      </c>
      <c r="CS215" s="776">
        <f t="shared" si="609"/>
        <v>0</v>
      </c>
      <c r="CT215" s="2">
        <f t="shared" si="610"/>
        <v>0</v>
      </c>
    </row>
    <row r="216" spans="2:98" ht="24.75" customHeight="1" x14ac:dyDescent="0.25">
      <c r="B216" s="580" t="str">
        <f t="shared" si="600"/>
        <v>C2</v>
      </c>
      <c r="C216" s="601" t="s">
        <v>599</v>
      </c>
      <c r="D216" s="638"/>
      <c r="E216" s="129"/>
      <c r="F216" s="129"/>
      <c r="G216" s="129"/>
      <c r="H216" s="129"/>
      <c r="I216" s="129"/>
      <c r="J216" s="129"/>
      <c r="K216" s="639"/>
      <c r="L216" s="614"/>
      <c r="M216" s="138">
        <v>3288143</v>
      </c>
      <c r="N216" s="131"/>
      <c r="O216" s="132"/>
      <c r="P216" s="133"/>
      <c r="Q216" s="134" t="s">
        <v>671</v>
      </c>
      <c r="R216" s="134">
        <v>116</v>
      </c>
      <c r="S216" s="139"/>
      <c r="T216" s="134" t="s">
        <v>28</v>
      </c>
      <c r="U216" s="42"/>
      <c r="V216" s="42"/>
      <c r="W216" s="42"/>
      <c r="X216" s="43">
        <v>44649</v>
      </c>
      <c r="Y216" s="46"/>
      <c r="Z216" s="46"/>
      <c r="AA216" s="46"/>
      <c r="AB216" s="46"/>
      <c r="AC216" s="46"/>
      <c r="AD216" s="46"/>
      <c r="AE216" s="46"/>
      <c r="AF216" s="46"/>
      <c r="AG216" s="409"/>
      <c r="AH216" s="438"/>
      <c r="AI216" s="136"/>
      <c r="AJ216" s="136"/>
      <c r="AK216" s="556"/>
      <c r="AL216" s="438"/>
      <c r="AM216" s="136"/>
      <c r="AN216" s="136"/>
      <c r="AO216" s="570"/>
      <c r="AP216" s="567"/>
      <c r="AQ216" s="136"/>
      <c r="AR216" s="136"/>
      <c r="AS216" s="556"/>
      <c r="AT216" s="438"/>
      <c r="AU216" s="136"/>
      <c r="AV216" s="136"/>
      <c r="AW216" s="570"/>
      <c r="AX216" s="567"/>
      <c r="AY216" s="136"/>
      <c r="AZ216" s="136"/>
      <c r="BA216" s="556"/>
      <c r="BB216" s="434"/>
      <c r="BC216" s="17"/>
      <c r="BD216" s="17"/>
      <c r="BE216" s="437"/>
      <c r="BF216" s="320"/>
      <c r="BG216" s="17"/>
      <c r="BH216" s="17"/>
      <c r="BI216" s="293"/>
      <c r="BJ216" s="434"/>
      <c r="BK216" s="17"/>
      <c r="BL216" s="17"/>
      <c r="BM216" s="352">
        <f t="shared" si="617"/>
        <v>0</v>
      </c>
      <c r="BN216" s="506">
        <v>150474.34067796601</v>
      </c>
      <c r="BO216" s="95"/>
      <c r="BP216" s="95">
        <v>835968.55932203389</v>
      </c>
      <c r="BQ216" s="352">
        <f t="shared" si="618"/>
        <v>986442.89999999991</v>
      </c>
      <c r="BR216" s="351"/>
      <c r="BS216" s="92"/>
      <c r="BT216" s="92"/>
      <c r="BU216" s="352">
        <f t="shared" si="619"/>
        <v>0</v>
      </c>
      <c r="BV216" s="320"/>
      <c r="BW216" s="17"/>
      <c r="BX216" s="17"/>
      <c r="BY216" s="352">
        <f t="shared" si="620"/>
        <v>0</v>
      </c>
      <c r="BZ216" s="443">
        <v>351106.79491525399</v>
      </c>
      <c r="CA216" s="95"/>
      <c r="CB216" s="95">
        <v>1950593.3050847456</v>
      </c>
      <c r="CC216" s="352">
        <f t="shared" si="621"/>
        <v>2301700.0999999996</v>
      </c>
      <c r="CD216" s="351">
        <f t="shared" si="611"/>
        <v>501581.13559322001</v>
      </c>
      <c r="CE216" s="92">
        <f t="shared" si="611"/>
        <v>0</v>
      </c>
      <c r="CF216" s="92">
        <f t="shared" si="611"/>
        <v>2786561.8644067794</v>
      </c>
      <c r="CG216" s="352">
        <f t="shared" si="611"/>
        <v>3288142.9999999995</v>
      </c>
      <c r="CH216" s="695" t="s">
        <v>739</v>
      </c>
      <c r="CI216" s="118" t="s">
        <v>766</v>
      </c>
      <c r="CJ216" s="774"/>
      <c r="CK216" s="775"/>
      <c r="CL216" s="775"/>
      <c r="CM216" s="776"/>
      <c r="CN216" s="774">
        <v>0</v>
      </c>
      <c r="CO216" s="775">
        <f t="shared" si="605"/>
        <v>0</v>
      </c>
      <c r="CP216" s="775">
        <f t="shared" si="606"/>
        <v>501581.13559322001</v>
      </c>
      <c r="CQ216" s="775">
        <f t="shared" si="607"/>
        <v>0</v>
      </c>
      <c r="CR216" s="872">
        <f t="shared" si="608"/>
        <v>2786561.8644067794</v>
      </c>
      <c r="CS216" s="776">
        <f t="shared" si="609"/>
        <v>3288142.9999999995</v>
      </c>
      <c r="CT216" s="2">
        <f t="shared" si="610"/>
        <v>0</v>
      </c>
    </row>
    <row r="217" spans="2:98" ht="24.75" customHeight="1" x14ac:dyDescent="0.25">
      <c r="B217" s="580" t="str">
        <f t="shared" si="600"/>
        <v>C2</v>
      </c>
      <c r="C217" s="601" t="s">
        <v>600</v>
      </c>
      <c r="D217" s="638"/>
      <c r="E217" s="129"/>
      <c r="F217" s="129"/>
      <c r="G217" s="129"/>
      <c r="H217" s="129"/>
      <c r="I217" s="129"/>
      <c r="J217" s="129"/>
      <c r="K217" s="639"/>
      <c r="L217" s="614"/>
      <c r="M217" s="138">
        <v>55775.678</v>
      </c>
      <c r="N217" s="131"/>
      <c r="O217" s="132"/>
      <c r="P217" s="133"/>
      <c r="Q217" s="134" t="s">
        <v>671</v>
      </c>
      <c r="R217" s="134">
        <v>69</v>
      </c>
      <c r="S217" s="139"/>
      <c r="T217" s="134" t="s">
        <v>28</v>
      </c>
      <c r="U217" s="42"/>
      <c r="V217" s="42"/>
      <c r="W217" s="42"/>
      <c r="X217" s="43">
        <v>44649</v>
      </c>
      <c r="Y217" s="46"/>
      <c r="Z217" s="46"/>
      <c r="AA217" s="46"/>
      <c r="AB217" s="46"/>
      <c r="AC217" s="46"/>
      <c r="AD217" s="46"/>
      <c r="AE217" s="46"/>
      <c r="AF217" s="46"/>
      <c r="AG217" s="409"/>
      <c r="AH217" s="438"/>
      <c r="AI217" s="136"/>
      <c r="AJ217" s="136"/>
      <c r="AK217" s="556"/>
      <c r="AL217" s="438"/>
      <c r="AM217" s="136"/>
      <c r="AN217" s="136"/>
      <c r="AO217" s="570"/>
      <c r="AP217" s="567"/>
      <c r="AQ217" s="136"/>
      <c r="AR217" s="136"/>
      <c r="AS217" s="556"/>
      <c r="AT217" s="438"/>
      <c r="AU217" s="136"/>
      <c r="AV217" s="136"/>
      <c r="AW217" s="570"/>
      <c r="AX217" s="567"/>
      <c r="AY217" s="136"/>
      <c r="AZ217" s="136"/>
      <c r="BA217" s="556"/>
      <c r="BB217" s="434"/>
      <c r="BC217" s="17"/>
      <c r="BD217" s="17"/>
      <c r="BE217" s="437"/>
      <c r="BF217" s="320"/>
      <c r="BG217" s="17"/>
      <c r="BH217" s="17"/>
      <c r="BI217" s="293"/>
      <c r="BJ217" s="434"/>
      <c r="BK217" s="17"/>
      <c r="BL217" s="17"/>
      <c r="BM217" s="352">
        <f t="shared" si="617"/>
        <v>0</v>
      </c>
      <c r="BN217" s="506">
        <v>2552.4462813559312</v>
      </c>
      <c r="BO217" s="95"/>
      <c r="BP217" s="95">
        <v>14180.257118644067</v>
      </c>
      <c r="BQ217" s="352">
        <f t="shared" si="618"/>
        <v>16732.703399999999</v>
      </c>
      <c r="BR217" s="351"/>
      <c r="BS217" s="92"/>
      <c r="BT217" s="92"/>
      <c r="BU217" s="352">
        <f t="shared" si="619"/>
        <v>0</v>
      </c>
      <c r="BV217" s="320"/>
      <c r="BW217" s="17"/>
      <c r="BX217" s="17"/>
      <c r="BY217" s="352">
        <f t="shared" si="620"/>
        <v>0</v>
      </c>
      <c r="BZ217" s="443">
        <v>5955.7079898305092</v>
      </c>
      <c r="CA217" s="95"/>
      <c r="CB217" s="95">
        <v>33087.266610169485</v>
      </c>
      <c r="CC217" s="352">
        <f t="shared" si="621"/>
        <v>39042.974599999994</v>
      </c>
      <c r="CD217" s="351">
        <f t="shared" si="611"/>
        <v>8508.1542711864404</v>
      </c>
      <c r="CE217" s="92">
        <f t="shared" si="611"/>
        <v>0</v>
      </c>
      <c r="CF217" s="92">
        <f t="shared" si="611"/>
        <v>47267.523728813554</v>
      </c>
      <c r="CG217" s="352">
        <f t="shared" si="611"/>
        <v>55775.677999999993</v>
      </c>
      <c r="CH217" s="695" t="s">
        <v>739</v>
      </c>
      <c r="CI217" s="118" t="s">
        <v>766</v>
      </c>
      <c r="CJ217" s="774"/>
      <c r="CK217" s="775"/>
      <c r="CL217" s="775"/>
      <c r="CM217" s="776"/>
      <c r="CN217" s="774">
        <v>0</v>
      </c>
      <c r="CO217" s="775">
        <f t="shared" si="605"/>
        <v>0</v>
      </c>
      <c r="CP217" s="775">
        <f t="shared" si="606"/>
        <v>8508.1542711864404</v>
      </c>
      <c r="CQ217" s="775">
        <f t="shared" si="607"/>
        <v>0</v>
      </c>
      <c r="CR217" s="872">
        <f t="shared" si="608"/>
        <v>47267.523728813554</v>
      </c>
      <c r="CS217" s="776">
        <f t="shared" si="609"/>
        <v>55775.677999999993</v>
      </c>
      <c r="CT217" s="2">
        <f t="shared" si="610"/>
        <v>0</v>
      </c>
    </row>
    <row r="218" spans="2:98" ht="24.75" customHeight="1" x14ac:dyDescent="0.25">
      <c r="B218" s="580" t="str">
        <f t="shared" si="600"/>
        <v>C2</v>
      </c>
      <c r="C218" s="602" t="s">
        <v>592</v>
      </c>
      <c r="D218" s="636"/>
      <c r="E218" s="123"/>
      <c r="F218" s="123"/>
      <c r="G218" s="123"/>
      <c r="H218" s="123"/>
      <c r="I218" s="123"/>
      <c r="J218" s="123"/>
      <c r="K218" s="637"/>
      <c r="L218" s="613"/>
      <c r="M218" s="140">
        <v>96000</v>
      </c>
      <c r="N218" s="77"/>
      <c r="O218" s="124"/>
      <c r="P218" s="125"/>
      <c r="Q218" s="76"/>
      <c r="R218" s="76"/>
      <c r="S218" s="141"/>
      <c r="T218" s="76"/>
      <c r="U218" s="77"/>
      <c r="V218" s="77"/>
      <c r="W218" s="77"/>
      <c r="X218" s="77"/>
      <c r="Y218" s="127"/>
      <c r="Z218" s="127"/>
      <c r="AA218" s="127"/>
      <c r="AB218" s="127"/>
      <c r="AC218" s="127"/>
      <c r="AD218" s="127"/>
      <c r="AE218" s="127"/>
      <c r="AF218" s="127"/>
      <c r="AG218" s="410"/>
      <c r="AH218" s="439"/>
      <c r="AI218" s="96"/>
      <c r="AJ218" s="96"/>
      <c r="AK218" s="300"/>
      <c r="AL218" s="439"/>
      <c r="AM218" s="96"/>
      <c r="AN218" s="96"/>
      <c r="AO218" s="448"/>
      <c r="AP218" s="505"/>
      <c r="AQ218" s="96"/>
      <c r="AR218" s="96"/>
      <c r="AS218" s="300"/>
      <c r="AT218" s="439"/>
      <c r="AU218" s="96"/>
      <c r="AV218" s="96"/>
      <c r="AW218" s="448"/>
      <c r="AX218" s="505"/>
      <c r="AY218" s="96"/>
      <c r="AZ218" s="96"/>
      <c r="BA218" s="300"/>
      <c r="BB218" s="477">
        <v>2560</v>
      </c>
      <c r="BC218" s="128">
        <v>29440</v>
      </c>
      <c r="BD218" s="39"/>
      <c r="BE218" s="350">
        <f>BB218+BC218+BD218</f>
        <v>32000</v>
      </c>
      <c r="BF218" s="477">
        <v>2560</v>
      </c>
      <c r="BG218" s="128">
        <v>29440</v>
      </c>
      <c r="BH218" s="39"/>
      <c r="BI218" s="350">
        <f>BF218+BG218+BH218</f>
        <v>32000</v>
      </c>
      <c r="BJ218" s="477">
        <v>2560</v>
      </c>
      <c r="BK218" s="128">
        <v>29440</v>
      </c>
      <c r="BL218" s="39"/>
      <c r="BM218" s="350">
        <f>BJ218+BK218+BL218</f>
        <v>32000</v>
      </c>
      <c r="BN218" s="500"/>
      <c r="BO218" s="128"/>
      <c r="BP218" s="128"/>
      <c r="BQ218" s="291"/>
      <c r="BR218" s="832">
        <v>2560</v>
      </c>
      <c r="BS218" s="833">
        <v>29440</v>
      </c>
      <c r="BT218" s="833"/>
      <c r="BU218" s="834">
        <f>BR218+BS218+BT218</f>
        <v>32000</v>
      </c>
      <c r="BV218" s="832">
        <v>2560</v>
      </c>
      <c r="BW218" s="833">
        <v>29440</v>
      </c>
      <c r="BX218" s="833"/>
      <c r="BY218" s="834">
        <f>BV218+BW218+BX218</f>
        <v>32000</v>
      </c>
      <c r="BZ218" s="832">
        <v>2560</v>
      </c>
      <c r="CA218" s="833">
        <v>29440</v>
      </c>
      <c r="CB218" s="833"/>
      <c r="CC218" s="834">
        <f>BZ218+CA218+CB218</f>
        <v>32000</v>
      </c>
      <c r="CD218" s="349">
        <f t="shared" si="611"/>
        <v>15360</v>
      </c>
      <c r="CE218" s="128">
        <f t="shared" si="611"/>
        <v>176640</v>
      </c>
      <c r="CF218" s="128">
        <f t="shared" si="611"/>
        <v>0</v>
      </c>
      <c r="CG218" s="350">
        <f t="shared" si="611"/>
        <v>192000</v>
      </c>
      <c r="CH218" s="695"/>
      <c r="CI218" s="118"/>
      <c r="CJ218" s="823" t="str">
        <f t="shared" ref="CJ218:CJ219" si="622">IF(H218=0,IF(CD218&gt;0,"Error",H218-CD218),H218-CD218)</f>
        <v>Error</v>
      </c>
      <c r="CK218" s="824" t="str">
        <f t="shared" ref="CK218:CK219" si="623">IF(I218=0,IF(CE218&gt;0,"Error",I218-CE218),I218-CE218)</f>
        <v>Error</v>
      </c>
      <c r="CL218" s="825">
        <f t="shared" ref="CL218:CL219" si="624">IF(J218=0,IF(CF218&gt;0,"Error",J218-CF218),J218-CF218)</f>
        <v>0</v>
      </c>
      <c r="CM218" s="826" t="str">
        <f t="shared" ref="CM218:CM219" si="625">IF(K218=0,IF(CG218&gt;0,"Error",K218-CG218),K218-CG218)</f>
        <v>Error</v>
      </c>
      <c r="CN218" s="823">
        <v>0</v>
      </c>
      <c r="CO218" s="824">
        <f t="shared" si="605"/>
        <v>15360</v>
      </c>
      <c r="CP218" s="825">
        <f t="shared" si="606"/>
        <v>0</v>
      </c>
      <c r="CQ218" s="824">
        <f t="shared" si="607"/>
        <v>176640</v>
      </c>
      <c r="CR218" s="871">
        <f t="shared" si="608"/>
        <v>0</v>
      </c>
      <c r="CS218" s="826">
        <f t="shared" si="609"/>
        <v>192000</v>
      </c>
      <c r="CT218" s="2">
        <f t="shared" si="610"/>
        <v>0</v>
      </c>
    </row>
    <row r="219" spans="2:98" ht="24.75" customHeight="1" x14ac:dyDescent="0.25">
      <c r="B219" s="580" t="str">
        <f t="shared" si="600"/>
        <v>C2</v>
      </c>
      <c r="C219" s="602" t="s">
        <v>604</v>
      </c>
      <c r="D219" s="636"/>
      <c r="E219" s="123"/>
      <c r="F219" s="123"/>
      <c r="G219" s="123"/>
      <c r="H219" s="123"/>
      <c r="I219" s="123"/>
      <c r="J219" s="123"/>
      <c r="K219" s="637"/>
      <c r="L219" s="613"/>
      <c r="M219" s="55"/>
      <c r="N219" s="77"/>
      <c r="O219" s="124"/>
      <c r="P219" s="125"/>
      <c r="Q219" s="76"/>
      <c r="R219" s="76"/>
      <c r="S219" s="141"/>
      <c r="T219" s="76"/>
      <c r="U219" s="77"/>
      <c r="V219" s="77"/>
      <c r="W219" s="77"/>
      <c r="X219" s="77"/>
      <c r="Y219" s="127"/>
      <c r="Z219" s="127"/>
      <c r="AA219" s="127"/>
      <c r="AB219" s="127"/>
      <c r="AC219" s="127"/>
      <c r="AD219" s="127"/>
      <c r="AE219" s="127"/>
      <c r="AF219" s="127"/>
      <c r="AG219" s="410"/>
      <c r="AH219" s="439"/>
      <c r="AI219" s="96"/>
      <c r="AJ219" s="96"/>
      <c r="AK219" s="300"/>
      <c r="AL219" s="439"/>
      <c r="AM219" s="96"/>
      <c r="AN219" s="96"/>
      <c r="AO219" s="448"/>
      <c r="AP219" s="505"/>
      <c r="AQ219" s="96"/>
      <c r="AR219" s="96"/>
      <c r="AS219" s="300"/>
      <c r="AT219" s="439"/>
      <c r="AU219" s="96"/>
      <c r="AV219" s="96"/>
      <c r="AW219" s="448"/>
      <c r="AX219" s="505"/>
      <c r="AY219" s="96"/>
      <c r="AZ219" s="96"/>
      <c r="BA219" s="300"/>
      <c r="BB219" s="477">
        <f>BB220+BB221</f>
        <v>0</v>
      </c>
      <c r="BC219" s="152">
        <f>BC220+BC221</f>
        <v>0</v>
      </c>
      <c r="BD219" s="152">
        <f>BD220+BD221</f>
        <v>0</v>
      </c>
      <c r="BE219" s="450">
        <f>BB219+BC219+BD219</f>
        <v>0</v>
      </c>
      <c r="BF219" s="511">
        <f>BF220+BF221</f>
        <v>0</v>
      </c>
      <c r="BG219" s="152">
        <f>BG220+BG221</f>
        <v>0</v>
      </c>
      <c r="BH219" s="152">
        <f>BH220+BH221</f>
        <v>0</v>
      </c>
      <c r="BI219" s="302">
        <f>BF219+BG219+BH219</f>
        <v>0</v>
      </c>
      <c r="BJ219" s="477">
        <f>BJ220+BJ221</f>
        <v>0</v>
      </c>
      <c r="BK219" s="152">
        <f>BK220+BK221</f>
        <v>0</v>
      </c>
      <c r="BL219" s="152">
        <f>BL220+BL221</f>
        <v>0</v>
      </c>
      <c r="BM219" s="450">
        <f>BJ219+BK219+BL219</f>
        <v>0</v>
      </c>
      <c r="BN219" s="511">
        <f>BN220+BN221</f>
        <v>0</v>
      </c>
      <c r="BO219" s="152">
        <f>BO220+BO221</f>
        <v>0</v>
      </c>
      <c r="BP219" s="152">
        <f>BP220+BP221</f>
        <v>0</v>
      </c>
      <c r="BQ219" s="302">
        <f>BN219+BO219+BP219</f>
        <v>0</v>
      </c>
      <c r="BR219" s="476">
        <f>BR220+BR221</f>
        <v>389905.93784745742</v>
      </c>
      <c r="BS219" s="128">
        <f>BS220+BS221</f>
        <v>296820.1881355932</v>
      </c>
      <c r="BT219" s="152">
        <f>BT220+BT221</f>
        <v>1869323.9110169492</v>
      </c>
      <c r="BU219" s="449">
        <f>BR219+BS219+BT219</f>
        <v>2556050.0369999995</v>
      </c>
      <c r="BV219" s="500">
        <f>BV220+BV221</f>
        <v>53427.63386440678</v>
      </c>
      <c r="BW219" s="128">
        <f>BW220+BW221</f>
        <v>296820.1881355932</v>
      </c>
      <c r="BX219" s="128">
        <f>BX220+BX221</f>
        <v>0</v>
      </c>
      <c r="BY219" s="292">
        <f>BV219+BW219+BX219</f>
        <v>350247.82199999999</v>
      </c>
      <c r="BZ219" s="349">
        <f>BZ220+BZ221</f>
        <v>856352.88777966087</v>
      </c>
      <c r="CA219" s="128">
        <f>CA220+CA221</f>
        <v>395760.25084745762</v>
      </c>
      <c r="CB219" s="128">
        <f>CB220+CB221</f>
        <v>4361755.7923728814</v>
      </c>
      <c r="CC219" s="350">
        <f>BZ219+CA219+CB219</f>
        <v>5613868.9309999999</v>
      </c>
      <c r="CD219" s="349">
        <f t="shared" si="611"/>
        <v>1299686.4594915251</v>
      </c>
      <c r="CE219" s="128">
        <f t="shared" si="611"/>
        <v>989400.62711864407</v>
      </c>
      <c r="CF219" s="128">
        <f t="shared" si="611"/>
        <v>6231079.7033898309</v>
      </c>
      <c r="CG219" s="350">
        <f t="shared" si="611"/>
        <v>8520166.7899999991</v>
      </c>
      <c r="CH219" s="695"/>
      <c r="CI219" s="118"/>
      <c r="CJ219" s="823" t="str">
        <f t="shared" si="622"/>
        <v>Error</v>
      </c>
      <c r="CK219" s="824" t="str">
        <f t="shared" si="623"/>
        <v>Error</v>
      </c>
      <c r="CL219" s="824" t="str">
        <f t="shared" si="624"/>
        <v>Error</v>
      </c>
      <c r="CM219" s="826" t="str">
        <f t="shared" si="625"/>
        <v>Error</v>
      </c>
      <c r="CN219" s="823">
        <v>0</v>
      </c>
      <c r="CO219" s="824">
        <f>CO220+CO221</f>
        <v>178092.11288135592</v>
      </c>
      <c r="CP219" s="824">
        <f>CP220+CP221</f>
        <v>1121594.3466101692</v>
      </c>
      <c r="CQ219" s="824">
        <f t="shared" si="607"/>
        <v>989400.62711864407</v>
      </c>
      <c r="CR219" s="871">
        <f t="shared" si="608"/>
        <v>6231079.7033898309</v>
      </c>
      <c r="CS219" s="826">
        <f t="shared" si="609"/>
        <v>8520166.7899999991</v>
      </c>
      <c r="CT219" s="893">
        <f t="shared" si="610"/>
        <v>0</v>
      </c>
    </row>
    <row r="220" spans="2:98" ht="24.75" customHeight="1" x14ac:dyDescent="0.25">
      <c r="B220" s="580" t="s">
        <v>164</v>
      </c>
      <c r="C220" s="601" t="s">
        <v>601</v>
      </c>
      <c r="D220" s="638"/>
      <c r="E220" s="129"/>
      <c r="F220" s="129"/>
      <c r="G220" s="129"/>
      <c r="H220" s="129"/>
      <c r="I220" s="129"/>
      <c r="J220" s="129"/>
      <c r="K220" s="639"/>
      <c r="L220" s="614"/>
      <c r="M220" s="138">
        <v>7352674.0499999998</v>
      </c>
      <c r="N220" s="131"/>
      <c r="O220" s="132"/>
      <c r="P220" s="133"/>
      <c r="Q220" s="134" t="s">
        <v>671</v>
      </c>
      <c r="R220" s="134">
        <v>621</v>
      </c>
      <c r="S220" s="139"/>
      <c r="T220" s="100" t="s">
        <v>28</v>
      </c>
      <c r="U220" s="42"/>
      <c r="V220" s="42"/>
      <c r="W220" s="42"/>
      <c r="X220" s="43">
        <v>44788</v>
      </c>
      <c r="Y220" s="46"/>
      <c r="Z220" s="46"/>
      <c r="AA220" s="46"/>
      <c r="AB220" s="46"/>
      <c r="AC220" s="46"/>
      <c r="AD220" s="46"/>
      <c r="AE220" s="46"/>
      <c r="AF220" s="46"/>
      <c r="AG220" s="409"/>
      <c r="AH220" s="438"/>
      <c r="AI220" s="136"/>
      <c r="AJ220" s="136"/>
      <c r="AK220" s="556"/>
      <c r="AL220" s="438"/>
      <c r="AM220" s="136"/>
      <c r="AN220" s="136"/>
      <c r="AO220" s="570"/>
      <c r="AP220" s="567"/>
      <c r="AQ220" s="136"/>
      <c r="AR220" s="136"/>
      <c r="AS220" s="556"/>
      <c r="AT220" s="438"/>
      <c r="AU220" s="136"/>
      <c r="AV220" s="136"/>
      <c r="AW220" s="570"/>
      <c r="AX220" s="567"/>
      <c r="AY220" s="136"/>
      <c r="AZ220" s="136"/>
      <c r="BA220" s="556"/>
      <c r="BB220" s="434"/>
      <c r="BC220" s="17"/>
      <c r="BD220" s="17"/>
      <c r="BE220" s="437"/>
      <c r="BF220" s="320"/>
      <c r="BG220" s="17"/>
      <c r="BH220" s="17"/>
      <c r="BI220" s="293"/>
      <c r="BJ220" s="434"/>
      <c r="BK220" s="17"/>
      <c r="BL220" s="17"/>
      <c r="BM220" s="437"/>
      <c r="BN220" s="320"/>
      <c r="BO220" s="17"/>
      <c r="BP220" s="17"/>
      <c r="BQ220" s="293"/>
      <c r="BR220" s="443">
        <v>336478.30398305063</v>
      </c>
      <c r="BS220" s="95"/>
      <c r="BT220" s="95">
        <v>1869323.9110169492</v>
      </c>
      <c r="BU220" s="352">
        <f>BR220+BS220+BT220</f>
        <v>2205802.2149999999</v>
      </c>
      <c r="BV220" s="506"/>
      <c r="BW220" s="95"/>
      <c r="BX220" s="95"/>
      <c r="BY220" s="295">
        <f t="shared" ref="BY220:BY221" si="626">BV220+BW220+BX220</f>
        <v>0</v>
      </c>
      <c r="BZ220" s="443">
        <v>785116.04262711853</v>
      </c>
      <c r="CA220" s="95"/>
      <c r="CB220" s="95">
        <v>4361755.7923728814</v>
      </c>
      <c r="CC220" s="352">
        <f t="shared" ref="CC220:CC221" si="627">BZ220+CA220+CB220</f>
        <v>5146871.835</v>
      </c>
      <c r="CD220" s="351">
        <f t="shared" si="611"/>
        <v>1121594.3466101692</v>
      </c>
      <c r="CE220" s="92">
        <f t="shared" si="611"/>
        <v>0</v>
      </c>
      <c r="CF220" s="92">
        <f t="shared" si="611"/>
        <v>6231079.7033898309</v>
      </c>
      <c r="CG220" s="352">
        <f t="shared" si="611"/>
        <v>7352674.0499999998</v>
      </c>
      <c r="CH220" s="695" t="s">
        <v>739</v>
      </c>
      <c r="CI220" s="118" t="s">
        <v>766</v>
      </c>
      <c r="CJ220" s="774"/>
      <c r="CK220" s="775"/>
      <c r="CL220" s="775"/>
      <c r="CM220" s="776"/>
      <c r="CN220" s="774">
        <v>0</v>
      </c>
      <c r="CO220" s="775">
        <f t="shared" si="605"/>
        <v>0</v>
      </c>
      <c r="CP220" s="775">
        <f t="shared" si="606"/>
        <v>1121594.3466101692</v>
      </c>
      <c r="CQ220" s="775">
        <f t="shared" si="607"/>
        <v>0</v>
      </c>
      <c r="CR220" s="872">
        <f t="shared" si="608"/>
        <v>6231079.7033898309</v>
      </c>
      <c r="CS220" s="776">
        <f t="shared" si="609"/>
        <v>7352674.0499999998</v>
      </c>
      <c r="CT220" s="2">
        <f t="shared" si="610"/>
        <v>0</v>
      </c>
    </row>
    <row r="221" spans="2:98" ht="24.75" customHeight="1" x14ac:dyDescent="0.25">
      <c r="B221" s="580" t="s">
        <v>164</v>
      </c>
      <c r="C221" s="601" t="s">
        <v>602</v>
      </c>
      <c r="D221" s="638"/>
      <c r="E221" s="129"/>
      <c r="F221" s="129"/>
      <c r="G221" s="129"/>
      <c r="H221" s="129"/>
      <c r="I221" s="129"/>
      <c r="J221" s="129"/>
      <c r="K221" s="639"/>
      <c r="L221" s="614"/>
      <c r="M221" s="138">
        <v>1167492.74</v>
      </c>
      <c r="N221" s="131"/>
      <c r="O221" s="132"/>
      <c r="P221" s="133"/>
      <c r="Q221" s="134" t="s">
        <v>672</v>
      </c>
      <c r="R221" s="134">
        <v>1</v>
      </c>
      <c r="S221" s="139"/>
      <c r="T221" s="134" t="s">
        <v>27</v>
      </c>
      <c r="U221" s="42"/>
      <c r="V221" s="42"/>
      <c r="W221" s="42"/>
      <c r="X221" s="43">
        <v>44788</v>
      </c>
      <c r="Y221" s="46"/>
      <c r="Z221" s="46"/>
      <c r="AA221" s="46"/>
      <c r="AB221" s="46"/>
      <c r="AC221" s="46"/>
      <c r="AD221" s="46"/>
      <c r="AE221" s="46"/>
      <c r="AF221" s="46"/>
      <c r="AG221" s="409"/>
      <c r="AH221" s="438"/>
      <c r="AI221" s="136"/>
      <c r="AJ221" s="136"/>
      <c r="AK221" s="556"/>
      <c r="AL221" s="438"/>
      <c r="AM221" s="136"/>
      <c r="AN221" s="136"/>
      <c r="AO221" s="570"/>
      <c r="AP221" s="567"/>
      <c r="AQ221" s="136"/>
      <c r="AR221" s="136"/>
      <c r="AS221" s="556"/>
      <c r="AT221" s="438"/>
      <c r="AU221" s="136"/>
      <c r="AV221" s="136"/>
      <c r="AW221" s="570"/>
      <c r="AX221" s="567"/>
      <c r="AY221" s="136"/>
      <c r="AZ221" s="136"/>
      <c r="BA221" s="556"/>
      <c r="BB221" s="434"/>
      <c r="BC221" s="17"/>
      <c r="BD221" s="17"/>
      <c r="BE221" s="437"/>
      <c r="BF221" s="320"/>
      <c r="BG221" s="17"/>
      <c r="BH221" s="17"/>
      <c r="BI221" s="293"/>
      <c r="BJ221" s="434"/>
      <c r="BK221" s="17"/>
      <c r="BL221" s="17"/>
      <c r="BM221" s="437"/>
      <c r="BN221" s="320"/>
      <c r="BO221" s="17"/>
      <c r="BP221" s="17"/>
      <c r="BQ221" s="293"/>
      <c r="BR221" s="443">
        <v>53427.63386440678</v>
      </c>
      <c r="BS221" s="95">
        <v>296820.1881355932</v>
      </c>
      <c r="BT221" s="81">
        <v>0</v>
      </c>
      <c r="BU221" s="352">
        <f>BR221+BS221+BT221</f>
        <v>350247.82199999999</v>
      </c>
      <c r="BV221" s="506">
        <v>53427.63386440678</v>
      </c>
      <c r="BW221" s="95">
        <v>296820.1881355932</v>
      </c>
      <c r="BX221" s="92">
        <v>0</v>
      </c>
      <c r="BY221" s="295">
        <f t="shared" si="626"/>
        <v>350247.82199999999</v>
      </c>
      <c r="BZ221" s="443">
        <v>71236.845152542344</v>
      </c>
      <c r="CA221" s="95">
        <v>395760.25084745762</v>
      </c>
      <c r="CB221" s="92">
        <v>0</v>
      </c>
      <c r="CC221" s="352">
        <f t="shared" si="627"/>
        <v>466997.09599999996</v>
      </c>
      <c r="CD221" s="351">
        <f t="shared" si="611"/>
        <v>178092.11288135592</v>
      </c>
      <c r="CE221" s="92">
        <f t="shared" si="611"/>
        <v>989400.62711864407</v>
      </c>
      <c r="CF221" s="92">
        <f t="shared" si="611"/>
        <v>0</v>
      </c>
      <c r="CG221" s="352">
        <f t="shared" si="611"/>
        <v>1167492.74</v>
      </c>
      <c r="CH221" s="695" t="s">
        <v>739</v>
      </c>
      <c r="CI221" s="118" t="s">
        <v>766</v>
      </c>
      <c r="CJ221" s="774"/>
      <c r="CK221" s="775"/>
      <c r="CL221" s="775"/>
      <c r="CM221" s="776"/>
      <c r="CN221" s="774">
        <v>0</v>
      </c>
      <c r="CO221" s="775">
        <f t="shared" si="605"/>
        <v>178092.11288135592</v>
      </c>
      <c r="CP221" s="775">
        <f t="shared" si="606"/>
        <v>0</v>
      </c>
      <c r="CQ221" s="775">
        <f t="shared" si="607"/>
        <v>989400.62711864407</v>
      </c>
      <c r="CR221" s="872">
        <f t="shared" si="608"/>
        <v>0</v>
      </c>
      <c r="CS221" s="776">
        <f t="shared" si="609"/>
        <v>1167492.74</v>
      </c>
      <c r="CT221" s="2">
        <f t="shared" si="610"/>
        <v>0</v>
      </c>
    </row>
    <row r="222" spans="2:98" ht="24.75" customHeight="1" x14ac:dyDescent="0.25">
      <c r="B222" s="580" t="str">
        <f>B219</f>
        <v>C2</v>
      </c>
      <c r="C222" s="599" t="s">
        <v>605</v>
      </c>
      <c r="D222" s="642"/>
      <c r="E222" s="147"/>
      <c r="F222" s="147"/>
      <c r="G222" s="147"/>
      <c r="H222" s="147"/>
      <c r="I222" s="147"/>
      <c r="J222" s="147"/>
      <c r="K222" s="643"/>
      <c r="L222" s="616"/>
      <c r="M222" s="154"/>
      <c r="N222" s="21"/>
      <c r="O222" s="148"/>
      <c r="P222" s="149"/>
      <c r="Q222" s="150"/>
      <c r="R222" s="150"/>
      <c r="S222" s="151"/>
      <c r="T222" s="150"/>
      <c r="U222" s="21"/>
      <c r="V222" s="21"/>
      <c r="W222" s="21"/>
      <c r="X222" s="21"/>
      <c r="Y222" s="155"/>
      <c r="Z222" s="155"/>
      <c r="AA222" s="155"/>
      <c r="AB222" s="155"/>
      <c r="AC222" s="155"/>
      <c r="AD222" s="155"/>
      <c r="AE222" s="155"/>
      <c r="AF222" s="155"/>
      <c r="AG222" s="413"/>
      <c r="AH222" s="441"/>
      <c r="AI222" s="93"/>
      <c r="AJ222" s="93"/>
      <c r="AK222" s="296"/>
      <c r="AL222" s="441"/>
      <c r="AM222" s="93"/>
      <c r="AN222" s="93"/>
      <c r="AO222" s="442"/>
      <c r="AP222" s="504"/>
      <c r="AQ222" s="93"/>
      <c r="AR222" s="93"/>
      <c r="AS222" s="296"/>
      <c r="AT222" s="441"/>
      <c r="AU222" s="93"/>
      <c r="AV222" s="93"/>
      <c r="AW222" s="442"/>
      <c r="AX222" s="504">
        <f>AX223+AX224+AX232+AX233</f>
        <v>0</v>
      </c>
      <c r="AY222" s="93">
        <f>AY223+AY224+AY232+AY233</f>
        <v>0</v>
      </c>
      <c r="AZ222" s="93">
        <f>AZ223+AZ224+AZ232+AZ233</f>
        <v>0</v>
      </c>
      <c r="BA222" s="296">
        <f>AX222+AY222+AZ222</f>
        <v>0</v>
      </c>
      <c r="BB222" s="441">
        <f>BB223+BB224+BB232+BB233</f>
        <v>2560</v>
      </c>
      <c r="BC222" s="93">
        <f>BC223+BC224+BC232+BC233</f>
        <v>29440</v>
      </c>
      <c r="BD222" s="93">
        <f>BD223+BD224+BD232+BD233</f>
        <v>0</v>
      </c>
      <c r="BE222" s="442">
        <f>BB222+BC222+BD222</f>
        <v>32000</v>
      </c>
      <c r="BF222" s="504">
        <f>BF223+BF224+BF232+BF233</f>
        <v>2560</v>
      </c>
      <c r="BG222" s="93">
        <f>BG223+BG224+BG232+BG233</f>
        <v>29440</v>
      </c>
      <c r="BH222" s="93">
        <f>BH223+BH224+BH232+BH233</f>
        <v>0</v>
      </c>
      <c r="BI222" s="296">
        <f>BF222+BG222+BH222</f>
        <v>32000</v>
      </c>
      <c r="BJ222" s="441">
        <f>BJ223+BJ224+BJ232+BJ233</f>
        <v>130773.39120338976</v>
      </c>
      <c r="BK222" s="93">
        <f>BK223+BK224+BK232+BK233</f>
        <v>345371.27372881357</v>
      </c>
      <c r="BL222" s="93">
        <f>BL223+BL224+BL232+BL233</f>
        <v>396365.34406779666</v>
      </c>
      <c r="BM222" s="442">
        <f>BJ222+BK222+BL222</f>
        <v>872510.00900000008</v>
      </c>
      <c r="BN222" s="504">
        <f>BN223+BN224+BN232+BN233</f>
        <v>484290.49637288117</v>
      </c>
      <c r="BO222" s="93">
        <f>BO223+BO224+BO232+BO233</f>
        <v>1549606.1644067799</v>
      </c>
      <c r="BP222" s="93">
        <f>BP223+BP224+BP232+BP233</f>
        <v>1140896.5932203392</v>
      </c>
      <c r="BQ222" s="296">
        <f>BN222+BO222+BP222</f>
        <v>3174793.2540000002</v>
      </c>
      <c r="BR222" s="441">
        <f>BR223+BR224+BR232+BR233</f>
        <v>266713.43510169495</v>
      </c>
      <c r="BS222" s="93">
        <f>BS223+BS224+BS232+BS233</f>
        <v>1496959.083898305</v>
      </c>
      <c r="BT222" s="93">
        <f>BT223+BT224+BT232+BT233</f>
        <v>0</v>
      </c>
      <c r="BU222" s="442">
        <f>BR222+BS222+BT222</f>
        <v>1763672.5189999999</v>
      </c>
      <c r="BV222" s="504">
        <f>BV223+BV224+BV232+BV233</f>
        <v>338789.96759322024</v>
      </c>
      <c r="BW222" s="93">
        <f>BW223+BW224+BW232+BW233</f>
        <v>972531.79491525423</v>
      </c>
      <c r="BX222" s="93">
        <f>BX223+BX224+BX232+BX233</f>
        <v>924852.46949152544</v>
      </c>
      <c r="BY222" s="296">
        <f>BV222+BW222+BX222</f>
        <v>2236174.2319999998</v>
      </c>
      <c r="BZ222" s="441">
        <f>BZ223+BZ224+BZ232+BZ233</f>
        <v>1711863.7853220329</v>
      </c>
      <c r="CA222" s="93">
        <f>CA223+CA224+CA232+CA233</f>
        <v>6863480.0898305094</v>
      </c>
      <c r="CB222" s="93">
        <f>CB223+CB224+CB232+CB233</f>
        <v>2662092.0508474577</v>
      </c>
      <c r="CC222" s="442">
        <f>BZ222+CA222+CB222</f>
        <v>11237435.926000001</v>
      </c>
      <c r="CD222" s="347">
        <f t="shared" si="611"/>
        <v>2937551.0755932191</v>
      </c>
      <c r="CE222" s="117">
        <f t="shared" si="611"/>
        <v>11286828.406779662</v>
      </c>
      <c r="CF222" s="117">
        <f t="shared" si="611"/>
        <v>5124206.4576271195</v>
      </c>
      <c r="CG222" s="348">
        <f t="shared" si="611"/>
        <v>19348585.940000001</v>
      </c>
      <c r="CH222" s="695"/>
      <c r="CI222" s="118"/>
      <c r="CJ222" s="768"/>
      <c r="CK222" s="769"/>
      <c r="CL222" s="769"/>
      <c r="CM222" s="770"/>
      <c r="CN222" s="768">
        <f t="shared" ref="CN222:CS222" si="628">CN223+CN224+CN232+CN233</f>
        <v>0</v>
      </c>
      <c r="CO222" s="769">
        <f t="shared" si="628"/>
        <v>2015193.9132203381</v>
      </c>
      <c r="CP222" s="769">
        <f t="shared" si="628"/>
        <v>922357.16237288096</v>
      </c>
      <c r="CQ222" s="769">
        <f t="shared" si="628"/>
        <v>11286828.406779662</v>
      </c>
      <c r="CR222" s="869">
        <f t="shared" si="628"/>
        <v>5124206.4576271195</v>
      </c>
      <c r="CS222" s="770">
        <f t="shared" si="628"/>
        <v>19348585.940000001</v>
      </c>
      <c r="CT222" s="893">
        <f t="shared" si="610"/>
        <v>0</v>
      </c>
    </row>
    <row r="223" spans="2:98" ht="24.75" customHeight="1" x14ac:dyDescent="0.25">
      <c r="B223" s="580" t="str">
        <f t="shared" si="600"/>
        <v>C2</v>
      </c>
      <c r="C223" s="600" t="s">
        <v>606</v>
      </c>
      <c r="D223" s="636"/>
      <c r="E223" s="123"/>
      <c r="F223" s="123"/>
      <c r="G223" s="123"/>
      <c r="H223" s="123"/>
      <c r="I223" s="123"/>
      <c r="J223" s="123"/>
      <c r="K223" s="637"/>
      <c r="L223" s="613"/>
      <c r="M223" s="55"/>
      <c r="N223" s="77"/>
      <c r="O223" s="124"/>
      <c r="P223" s="125"/>
      <c r="Q223" s="76"/>
      <c r="R223" s="76"/>
      <c r="S223" s="141"/>
      <c r="T223" s="76"/>
      <c r="U223" s="77"/>
      <c r="V223" s="77"/>
      <c r="W223" s="77"/>
      <c r="X223" s="77"/>
      <c r="Y223" s="127"/>
      <c r="Z223" s="127"/>
      <c r="AA223" s="127"/>
      <c r="AB223" s="127"/>
      <c r="AC223" s="127"/>
      <c r="AD223" s="127"/>
      <c r="AE223" s="127"/>
      <c r="AF223" s="127"/>
      <c r="AG223" s="410"/>
      <c r="AH223" s="439"/>
      <c r="AI223" s="96"/>
      <c r="AJ223" s="96"/>
      <c r="AK223" s="300"/>
      <c r="AL223" s="439"/>
      <c r="AM223" s="96"/>
      <c r="AN223" s="96"/>
      <c r="AO223" s="448"/>
      <c r="AP223" s="505"/>
      <c r="AQ223" s="96"/>
      <c r="AR223" s="96"/>
      <c r="AS223" s="300"/>
      <c r="AT223" s="439"/>
      <c r="AU223" s="96"/>
      <c r="AV223" s="96"/>
      <c r="AW223" s="448"/>
      <c r="AX223" s="505"/>
      <c r="AY223" s="96"/>
      <c r="AZ223" s="96"/>
      <c r="BA223" s="300"/>
      <c r="BB223" s="432"/>
      <c r="BC223" s="39"/>
      <c r="BD223" s="39"/>
      <c r="BE223" s="433"/>
      <c r="BF223" s="499"/>
      <c r="BG223" s="39"/>
      <c r="BH223" s="39"/>
      <c r="BI223" s="291"/>
      <c r="BJ223" s="432"/>
      <c r="BK223" s="39"/>
      <c r="BL223" s="39"/>
      <c r="BM223" s="433"/>
      <c r="BN223" s="499"/>
      <c r="BO223" s="39"/>
      <c r="BP223" s="39"/>
      <c r="BQ223" s="291"/>
      <c r="BR223" s="432"/>
      <c r="BS223" s="39"/>
      <c r="BT223" s="39"/>
      <c r="BU223" s="433"/>
      <c r="BV223" s="499"/>
      <c r="BW223" s="39"/>
      <c r="BX223" s="39"/>
      <c r="BY223" s="291"/>
      <c r="BZ223" s="432"/>
      <c r="CA223" s="39"/>
      <c r="CB223" s="39"/>
      <c r="CC223" s="433"/>
      <c r="CD223" s="349">
        <f t="shared" ref="CD223:CG240" si="629">AH223+AL223+AP223+AT223+AX223+BB223+BF223+BJ223+BN223+BR223+BV223+BZ223</f>
        <v>0</v>
      </c>
      <c r="CE223" s="128">
        <f t="shared" si="629"/>
        <v>0</v>
      </c>
      <c r="CF223" s="128">
        <f t="shared" si="629"/>
        <v>0</v>
      </c>
      <c r="CG223" s="350">
        <f t="shared" si="629"/>
        <v>0</v>
      </c>
      <c r="CH223" s="695"/>
      <c r="CI223" s="118"/>
      <c r="CJ223" s="771">
        <f t="shared" ref="CJ223:CJ224" si="630">IF(H223=0,IF(CD223&gt;0,"Error",H223-CD223),H223-CD223)</f>
        <v>0</v>
      </c>
      <c r="CK223" s="772">
        <f t="shared" ref="CK223:CK224" si="631">IF(I223=0,IF(CE223&gt;0,"Error",I223-CE223),I223-CE223)</f>
        <v>0</v>
      </c>
      <c r="CL223" s="772">
        <f t="shared" ref="CL223:CL224" si="632">IF(J223=0,IF(CF223&gt;0,"Error",J223-CF223),J223-CF223)</f>
        <v>0</v>
      </c>
      <c r="CM223" s="773">
        <f t="shared" ref="CM223:CM224" si="633">IF(K223=0,IF(CG223&gt;0,"Error",K223-CG223),K223-CG223)</f>
        <v>0</v>
      </c>
      <c r="CN223" s="771">
        <v>0</v>
      </c>
      <c r="CO223" s="772">
        <f t="shared" si="605"/>
        <v>0</v>
      </c>
      <c r="CP223" s="772">
        <f t="shared" si="606"/>
        <v>0</v>
      </c>
      <c r="CQ223" s="772">
        <f t="shared" si="607"/>
        <v>0</v>
      </c>
      <c r="CR223" s="870">
        <f t="shared" si="608"/>
        <v>0</v>
      </c>
      <c r="CS223" s="773">
        <f t="shared" si="609"/>
        <v>0</v>
      </c>
      <c r="CT223" s="2">
        <f t="shared" si="610"/>
        <v>0</v>
      </c>
    </row>
    <row r="224" spans="2:98" ht="24.75" customHeight="1" x14ac:dyDescent="0.25">
      <c r="B224" s="580" t="str">
        <f t="shared" si="600"/>
        <v>C2</v>
      </c>
      <c r="C224" s="600" t="s">
        <v>607</v>
      </c>
      <c r="D224" s="636"/>
      <c r="E224" s="123"/>
      <c r="F224" s="123"/>
      <c r="G224" s="123"/>
      <c r="H224" s="123"/>
      <c r="I224" s="123"/>
      <c r="J224" s="123"/>
      <c r="K224" s="637"/>
      <c r="L224" s="613"/>
      <c r="M224" s="55"/>
      <c r="N224" s="77"/>
      <c r="O224" s="124"/>
      <c r="P224" s="125"/>
      <c r="Q224" s="76"/>
      <c r="R224" s="76"/>
      <c r="S224" s="141"/>
      <c r="T224" s="76"/>
      <c r="U224" s="77"/>
      <c r="V224" s="77"/>
      <c r="W224" s="77"/>
      <c r="X224" s="77"/>
      <c r="Y224" s="127"/>
      <c r="Z224" s="127"/>
      <c r="AA224" s="127"/>
      <c r="AB224" s="127"/>
      <c r="AC224" s="127"/>
      <c r="AD224" s="127"/>
      <c r="AE224" s="127"/>
      <c r="AF224" s="127"/>
      <c r="AG224" s="410"/>
      <c r="AH224" s="439"/>
      <c r="AI224" s="96"/>
      <c r="AJ224" s="96"/>
      <c r="AK224" s="300"/>
      <c r="AL224" s="439"/>
      <c r="AM224" s="96"/>
      <c r="AN224" s="96"/>
      <c r="AO224" s="448"/>
      <c r="AP224" s="505"/>
      <c r="AQ224" s="96"/>
      <c r="AR224" s="96"/>
      <c r="AS224" s="300"/>
      <c r="AT224" s="439"/>
      <c r="AU224" s="96"/>
      <c r="AV224" s="96"/>
      <c r="AW224" s="448"/>
      <c r="AX224" s="505">
        <f>SUM(AX225:AX231)</f>
        <v>0</v>
      </c>
      <c r="AY224" s="96">
        <f>SUM(AY225:AY231)</f>
        <v>0</v>
      </c>
      <c r="AZ224" s="96">
        <f>SUM(AZ225:AZ231)</f>
        <v>0</v>
      </c>
      <c r="BA224" s="300">
        <f>AX224+AY224+AZ224</f>
        <v>0</v>
      </c>
      <c r="BB224" s="439">
        <f>SUM(BB225:BB231)</f>
        <v>0</v>
      </c>
      <c r="BC224" s="96">
        <f>SUM(BC225:BC231)</f>
        <v>0</v>
      </c>
      <c r="BD224" s="96">
        <f>SUM(BD225:BD231)</f>
        <v>0</v>
      </c>
      <c r="BE224" s="448">
        <f>BB224+BC224+BD224</f>
        <v>0</v>
      </c>
      <c r="BF224" s="505">
        <f>SUM(BF225:BF231)</f>
        <v>0</v>
      </c>
      <c r="BG224" s="96">
        <f>SUM(BG225:BG231)</f>
        <v>0</v>
      </c>
      <c r="BH224" s="96">
        <f>SUM(BH225:BH231)</f>
        <v>0</v>
      </c>
      <c r="BI224" s="300">
        <f>BF224+BG224+BH224</f>
        <v>0</v>
      </c>
      <c r="BJ224" s="439">
        <f>SUM(BJ225:BJ231)</f>
        <v>128213.39120338976</v>
      </c>
      <c r="BK224" s="96">
        <f>SUM(BK225:BK231)</f>
        <v>315931.27372881357</v>
      </c>
      <c r="BL224" s="96">
        <f>SUM(BL225:BL231)</f>
        <v>396365.34406779666</v>
      </c>
      <c r="BM224" s="448">
        <f>BJ224+BK224+BL224</f>
        <v>840510.00900000008</v>
      </c>
      <c r="BN224" s="505">
        <f>SUM(BN225:BN231)</f>
        <v>484290.49637288117</v>
      </c>
      <c r="BO224" s="96">
        <f>SUM(BO225:BO231)</f>
        <v>1549606.1644067799</v>
      </c>
      <c r="BP224" s="96">
        <f>SUM(BP225:BP231)</f>
        <v>1140896.5932203392</v>
      </c>
      <c r="BQ224" s="300">
        <f>BN224+BO224+BP224</f>
        <v>3174793.2540000002</v>
      </c>
      <c r="BR224" s="439">
        <f>SUM(BR225:BR231)</f>
        <v>0</v>
      </c>
      <c r="BS224" s="96">
        <f>SUM(BS225:BS231)</f>
        <v>0</v>
      </c>
      <c r="BT224" s="96">
        <f>SUM(BT225:BT231)</f>
        <v>0</v>
      </c>
      <c r="BU224" s="448">
        <f>BR224+BS224+BT224</f>
        <v>0</v>
      </c>
      <c r="BV224" s="505">
        <f>SUM(BV225:BV231)</f>
        <v>299164.57947457617</v>
      </c>
      <c r="BW224" s="96">
        <f>SUM(BW225:BW231)</f>
        <v>737172.97203389835</v>
      </c>
      <c r="BX224" s="96">
        <f>SUM(BX225:BX231)</f>
        <v>924852.46949152544</v>
      </c>
      <c r="BY224" s="300">
        <f>BV224+BW224+BX224</f>
        <v>1961190.0209999999</v>
      </c>
      <c r="BZ224" s="439">
        <f>SUM(BZ225:BZ231)</f>
        <v>1130011.1582033893</v>
      </c>
      <c r="CA224" s="96">
        <f>SUM(CA225:CA231)</f>
        <v>3615747.7169491528</v>
      </c>
      <c r="CB224" s="96">
        <f>SUM(CB225:CB231)</f>
        <v>2662092.0508474577</v>
      </c>
      <c r="CC224" s="448">
        <f>BZ224+CA224+CB224</f>
        <v>7407850.926</v>
      </c>
      <c r="CD224" s="349">
        <f t="shared" si="629"/>
        <v>2041679.6252542364</v>
      </c>
      <c r="CE224" s="128">
        <f t="shared" si="629"/>
        <v>6218458.1271186443</v>
      </c>
      <c r="CF224" s="128">
        <f t="shared" si="629"/>
        <v>5124206.4576271195</v>
      </c>
      <c r="CG224" s="350">
        <f t="shared" si="629"/>
        <v>13384344.210000001</v>
      </c>
      <c r="CH224" s="695"/>
      <c r="CI224" s="118"/>
      <c r="CJ224" s="823" t="str">
        <f t="shared" si="630"/>
        <v>Error</v>
      </c>
      <c r="CK224" s="825" t="str">
        <f t="shared" si="631"/>
        <v>Error</v>
      </c>
      <c r="CL224" s="824" t="str">
        <f t="shared" si="632"/>
        <v>Error</v>
      </c>
      <c r="CM224" s="826" t="str">
        <f t="shared" si="633"/>
        <v>Error</v>
      </c>
      <c r="CN224" s="823">
        <v>0</v>
      </c>
      <c r="CO224" s="825">
        <f>CO225+CO226+CO227+CO228+CO229+CO230+CO231</f>
        <v>1119322.4628813553</v>
      </c>
      <c r="CP224" s="825">
        <f>CP225+CP226+CP227+CP228+CP229+CP230+CP231</f>
        <v>922357.16237288096</v>
      </c>
      <c r="CQ224" s="824">
        <f t="shared" si="607"/>
        <v>6218458.1271186443</v>
      </c>
      <c r="CR224" s="871">
        <f t="shared" si="608"/>
        <v>5124206.4576271195</v>
      </c>
      <c r="CS224" s="894">
        <f t="shared" si="609"/>
        <v>13384344.210000001</v>
      </c>
      <c r="CT224" s="893">
        <f t="shared" si="610"/>
        <v>0</v>
      </c>
    </row>
    <row r="225" spans="1:98" ht="24.75" customHeight="1" x14ac:dyDescent="0.25">
      <c r="B225" s="580" t="str">
        <f t="shared" si="600"/>
        <v>C2</v>
      </c>
      <c r="C225" s="601" t="s">
        <v>608</v>
      </c>
      <c r="D225" s="638"/>
      <c r="E225" s="129"/>
      <c r="F225" s="129"/>
      <c r="G225" s="129"/>
      <c r="H225" s="129"/>
      <c r="I225" s="129"/>
      <c r="J225" s="129"/>
      <c r="K225" s="639"/>
      <c r="L225" s="1107">
        <v>2801700.03</v>
      </c>
      <c r="M225" s="138">
        <v>1176355</v>
      </c>
      <c r="N225" s="131"/>
      <c r="O225" s="132"/>
      <c r="P225" s="133"/>
      <c r="Q225" s="134" t="s">
        <v>671</v>
      </c>
      <c r="R225" s="134">
        <v>370</v>
      </c>
      <c r="S225" s="139"/>
      <c r="T225" s="42" t="s">
        <v>28</v>
      </c>
      <c r="U225" s="42"/>
      <c r="V225" s="42"/>
      <c r="W225" s="42"/>
      <c r="X225" s="43">
        <v>44644</v>
      </c>
      <c r="Y225" s="46"/>
      <c r="Z225" s="46"/>
      <c r="AA225" s="46"/>
      <c r="AB225" s="46"/>
      <c r="AC225" s="46"/>
      <c r="AD225" s="46"/>
      <c r="AE225" s="46"/>
      <c r="AF225" s="46"/>
      <c r="AG225" s="409"/>
      <c r="AH225" s="438"/>
      <c r="AI225" s="136"/>
      <c r="AJ225" s="136"/>
      <c r="AK225" s="556"/>
      <c r="AL225" s="438"/>
      <c r="AM225" s="136"/>
      <c r="AN225" s="136"/>
      <c r="AO225" s="570"/>
      <c r="AP225" s="567"/>
      <c r="AQ225" s="136"/>
      <c r="AR225" s="136"/>
      <c r="AS225" s="556"/>
      <c r="AT225" s="438"/>
      <c r="AU225" s="136"/>
      <c r="AV225" s="136"/>
      <c r="AW225" s="570"/>
      <c r="AX225" s="567"/>
      <c r="AY225" s="136"/>
      <c r="AZ225" s="136"/>
      <c r="BA225" s="556"/>
      <c r="BB225" s="434"/>
      <c r="BC225" s="17"/>
      <c r="BD225" s="17"/>
      <c r="BE225" s="437"/>
      <c r="BF225" s="320"/>
      <c r="BG225" s="17"/>
      <c r="BH225" s="17"/>
      <c r="BI225" s="293"/>
      <c r="BJ225" s="443">
        <v>53833.194915254193</v>
      </c>
      <c r="BK225" s="95"/>
      <c r="BL225" s="95">
        <v>299073.30508474581</v>
      </c>
      <c r="BM225" s="352">
        <f>BJ225+BL225</f>
        <v>352906.5</v>
      </c>
      <c r="BN225" s="501"/>
      <c r="BO225" s="92"/>
      <c r="BP225" s="92"/>
      <c r="BQ225" s="293"/>
      <c r="BR225" s="434"/>
      <c r="BS225" s="17"/>
      <c r="BT225" s="17"/>
      <c r="BU225" s="437"/>
      <c r="BV225" s="506">
        <v>125610.78813559317</v>
      </c>
      <c r="BW225" s="95"/>
      <c r="BX225" s="95">
        <v>697837.71186440683</v>
      </c>
      <c r="BY225" s="295">
        <f>BV225+BW225+BX225</f>
        <v>823448.5</v>
      </c>
      <c r="BZ225" s="351"/>
      <c r="CA225" s="92"/>
      <c r="CB225" s="92"/>
      <c r="CC225" s="437"/>
      <c r="CD225" s="351">
        <f t="shared" si="629"/>
        <v>179443.98305084737</v>
      </c>
      <c r="CE225" s="92">
        <f t="shared" si="629"/>
        <v>0</v>
      </c>
      <c r="CF225" s="92">
        <f t="shared" si="629"/>
        <v>996911.01694915257</v>
      </c>
      <c r="CG225" s="352">
        <f t="shared" si="629"/>
        <v>1176355</v>
      </c>
      <c r="CH225" s="695" t="s">
        <v>739</v>
      </c>
      <c r="CI225" s="118" t="s">
        <v>739</v>
      </c>
      <c r="CJ225" s="774"/>
      <c r="CK225" s="775"/>
      <c r="CL225" s="775"/>
      <c r="CM225" s="776"/>
      <c r="CN225" s="774">
        <v>0</v>
      </c>
      <c r="CO225" s="775">
        <f t="shared" si="605"/>
        <v>0</v>
      </c>
      <c r="CP225" s="775">
        <f t="shared" si="606"/>
        <v>179443.98305084737</v>
      </c>
      <c r="CQ225" s="775">
        <f t="shared" si="607"/>
        <v>0</v>
      </c>
      <c r="CR225" s="872">
        <f t="shared" si="608"/>
        <v>996911.01694915257</v>
      </c>
      <c r="CS225" s="776">
        <f t="shared" si="609"/>
        <v>1176355</v>
      </c>
      <c r="CT225" s="2">
        <f t="shared" si="610"/>
        <v>0</v>
      </c>
    </row>
    <row r="226" spans="1:98" ht="24.75" customHeight="1" x14ac:dyDescent="0.25">
      <c r="B226" s="580" t="str">
        <f t="shared" si="600"/>
        <v>C2</v>
      </c>
      <c r="C226" s="601" t="s">
        <v>610</v>
      </c>
      <c r="D226" s="638"/>
      <c r="E226" s="129"/>
      <c r="F226" s="129"/>
      <c r="G226" s="129"/>
      <c r="H226" s="129"/>
      <c r="I226" s="129"/>
      <c r="J226" s="129"/>
      <c r="K226" s="639"/>
      <c r="L226" s="1108"/>
      <c r="M226" s="138">
        <v>382682.02</v>
      </c>
      <c r="N226" s="131"/>
      <c r="O226" s="132"/>
      <c r="P226" s="133"/>
      <c r="Q226" s="134" t="s">
        <v>671</v>
      </c>
      <c r="R226" s="134">
        <v>431</v>
      </c>
      <c r="S226" s="139"/>
      <c r="T226" s="42" t="s">
        <v>28</v>
      </c>
      <c r="U226" s="42"/>
      <c r="V226" s="42"/>
      <c r="W226" s="42"/>
      <c r="X226" s="43">
        <v>44644</v>
      </c>
      <c r="Y226" s="46"/>
      <c r="Z226" s="46"/>
      <c r="AA226" s="46"/>
      <c r="AB226" s="46"/>
      <c r="AC226" s="46"/>
      <c r="AD226" s="46"/>
      <c r="AE226" s="46"/>
      <c r="AF226" s="46"/>
      <c r="AG226" s="409"/>
      <c r="AH226" s="438"/>
      <c r="AI226" s="136"/>
      <c r="AJ226" s="136"/>
      <c r="AK226" s="556"/>
      <c r="AL226" s="438"/>
      <c r="AM226" s="136"/>
      <c r="AN226" s="136"/>
      <c r="AO226" s="570"/>
      <c r="AP226" s="567"/>
      <c r="AQ226" s="136"/>
      <c r="AR226" s="136"/>
      <c r="AS226" s="556"/>
      <c r="AT226" s="438"/>
      <c r="AU226" s="136"/>
      <c r="AV226" s="136"/>
      <c r="AW226" s="570"/>
      <c r="AX226" s="567"/>
      <c r="AY226" s="136"/>
      <c r="AZ226" s="136"/>
      <c r="BA226" s="556"/>
      <c r="BB226" s="434"/>
      <c r="BC226" s="17"/>
      <c r="BD226" s="17"/>
      <c r="BE226" s="437"/>
      <c r="BF226" s="320"/>
      <c r="BG226" s="17"/>
      <c r="BH226" s="17"/>
      <c r="BI226" s="293"/>
      <c r="BJ226" s="443">
        <v>17512.56701694915</v>
      </c>
      <c r="BK226" s="95"/>
      <c r="BL226" s="95">
        <v>97292.03898305085</v>
      </c>
      <c r="BM226" s="352">
        <f t="shared" ref="BM226" si="634">BJ226+BL226</f>
        <v>114804.606</v>
      </c>
      <c r="BN226" s="501"/>
      <c r="BO226" s="92"/>
      <c r="BP226" s="92"/>
      <c r="BQ226" s="293"/>
      <c r="BR226" s="434"/>
      <c r="BS226" s="17"/>
      <c r="BT226" s="17"/>
      <c r="BU226" s="437"/>
      <c r="BV226" s="506">
        <v>40862.656372881349</v>
      </c>
      <c r="BW226" s="95"/>
      <c r="BX226" s="95">
        <v>227014.75762711864</v>
      </c>
      <c r="BY226" s="295">
        <f t="shared" ref="BY226:BY227" si="635">BV226+BW226+BX226</f>
        <v>267877.41399999999</v>
      </c>
      <c r="BZ226" s="351"/>
      <c r="CA226" s="92"/>
      <c r="CB226" s="92"/>
      <c r="CC226" s="437"/>
      <c r="CD226" s="351">
        <f t="shared" si="629"/>
        <v>58375.223389830498</v>
      </c>
      <c r="CE226" s="92">
        <f t="shared" si="629"/>
        <v>0</v>
      </c>
      <c r="CF226" s="92">
        <f t="shared" si="629"/>
        <v>324306.79661016946</v>
      </c>
      <c r="CG226" s="352">
        <f t="shared" si="629"/>
        <v>382682.02</v>
      </c>
      <c r="CH226" s="695" t="s">
        <v>739</v>
      </c>
      <c r="CI226" s="118" t="s">
        <v>739</v>
      </c>
      <c r="CJ226" s="774"/>
      <c r="CK226" s="775"/>
      <c r="CL226" s="775"/>
      <c r="CM226" s="776"/>
      <c r="CN226" s="774">
        <v>0</v>
      </c>
      <c r="CO226" s="775">
        <f t="shared" si="605"/>
        <v>0</v>
      </c>
      <c r="CP226" s="775">
        <f t="shared" si="606"/>
        <v>58375.223389830498</v>
      </c>
      <c r="CQ226" s="775">
        <f t="shared" si="607"/>
        <v>0</v>
      </c>
      <c r="CR226" s="872">
        <f t="shared" si="608"/>
        <v>324306.79661016946</v>
      </c>
      <c r="CS226" s="776">
        <f t="shared" si="609"/>
        <v>382682.01999999996</v>
      </c>
      <c r="CT226" s="2">
        <f t="shared" si="610"/>
        <v>0</v>
      </c>
    </row>
    <row r="227" spans="1:98" ht="24.75" customHeight="1" x14ac:dyDescent="0.25">
      <c r="B227" s="580" t="str">
        <f t="shared" si="600"/>
        <v>C2</v>
      </c>
      <c r="C227" s="601" t="s">
        <v>609</v>
      </c>
      <c r="D227" s="638"/>
      <c r="E227" s="129"/>
      <c r="F227" s="129"/>
      <c r="G227" s="129"/>
      <c r="H227" s="129"/>
      <c r="I227" s="129"/>
      <c r="J227" s="129"/>
      <c r="K227" s="639"/>
      <c r="L227" s="1109"/>
      <c r="M227" s="138">
        <v>1242663.01</v>
      </c>
      <c r="N227" s="131"/>
      <c r="O227" s="132"/>
      <c r="P227" s="133"/>
      <c r="Q227" s="134" t="s">
        <v>671</v>
      </c>
      <c r="R227" s="134">
        <v>440</v>
      </c>
      <c r="S227" s="139"/>
      <c r="T227" s="42" t="s">
        <v>27</v>
      </c>
      <c r="U227" s="42"/>
      <c r="V227" s="42"/>
      <c r="W227" s="42"/>
      <c r="X227" s="43">
        <v>44644</v>
      </c>
      <c r="Y227" s="46"/>
      <c r="Z227" s="46"/>
      <c r="AA227" s="46"/>
      <c r="AB227" s="46"/>
      <c r="AC227" s="46"/>
      <c r="AD227" s="46"/>
      <c r="AE227" s="46"/>
      <c r="AF227" s="46"/>
      <c r="AG227" s="409"/>
      <c r="AH227" s="438"/>
      <c r="AI227" s="136"/>
      <c r="AJ227" s="136"/>
      <c r="AK227" s="556"/>
      <c r="AL227" s="438"/>
      <c r="AM227" s="136"/>
      <c r="AN227" s="136"/>
      <c r="AO227" s="570"/>
      <c r="AP227" s="567"/>
      <c r="AQ227" s="136"/>
      <c r="AR227" s="136"/>
      <c r="AS227" s="556"/>
      <c r="AT227" s="438"/>
      <c r="AU227" s="136"/>
      <c r="AV227" s="136"/>
      <c r="AW227" s="570"/>
      <c r="AX227" s="567"/>
      <c r="AY227" s="136"/>
      <c r="AZ227" s="136"/>
      <c r="BA227" s="556"/>
      <c r="BB227" s="434"/>
      <c r="BC227" s="17"/>
      <c r="BD227" s="17"/>
      <c r="BE227" s="437"/>
      <c r="BF227" s="320"/>
      <c r="BG227" s="17"/>
      <c r="BH227" s="17"/>
      <c r="BI227" s="293"/>
      <c r="BJ227" s="443">
        <v>56867.629271186423</v>
      </c>
      <c r="BK227" s="95">
        <v>315931.27372881357</v>
      </c>
      <c r="BL227" s="95"/>
      <c r="BM227" s="352">
        <f>BJ227+BL227+BK227</f>
        <v>372798.90299999999</v>
      </c>
      <c r="BN227" s="501"/>
      <c r="BO227" s="92"/>
      <c r="BP227" s="92"/>
      <c r="BQ227" s="293"/>
      <c r="BR227" s="434"/>
      <c r="BS227" s="17"/>
      <c r="BT227" s="17"/>
      <c r="BU227" s="437"/>
      <c r="BV227" s="506">
        <v>132691.13496610161</v>
      </c>
      <c r="BW227" s="95">
        <v>737172.97203389835</v>
      </c>
      <c r="BX227" s="95"/>
      <c r="BY227" s="295">
        <f t="shared" si="635"/>
        <v>869864.10699999996</v>
      </c>
      <c r="BZ227" s="351"/>
      <c r="CA227" s="92"/>
      <c r="CB227" s="92"/>
      <c r="CC227" s="437"/>
      <c r="CD227" s="351">
        <f t="shared" si="629"/>
        <v>189558.76423728804</v>
      </c>
      <c r="CE227" s="92">
        <f t="shared" si="629"/>
        <v>1053104.2457627119</v>
      </c>
      <c r="CF227" s="92">
        <f t="shared" si="629"/>
        <v>0</v>
      </c>
      <c r="CG227" s="352">
        <f t="shared" si="629"/>
        <v>1242663.01</v>
      </c>
      <c r="CH227" s="695" t="s">
        <v>739</v>
      </c>
      <c r="CI227" s="118" t="s">
        <v>739</v>
      </c>
      <c r="CJ227" s="774"/>
      <c r="CK227" s="775"/>
      <c r="CL227" s="775"/>
      <c r="CM227" s="776"/>
      <c r="CN227" s="774">
        <v>0</v>
      </c>
      <c r="CO227" s="775">
        <f t="shared" si="605"/>
        <v>189558.76423728804</v>
      </c>
      <c r="CP227" s="775">
        <f t="shared" si="606"/>
        <v>0</v>
      </c>
      <c r="CQ227" s="775">
        <f t="shared" si="607"/>
        <v>1053104.2457627119</v>
      </c>
      <c r="CR227" s="872">
        <f t="shared" si="608"/>
        <v>0</v>
      </c>
      <c r="CS227" s="776">
        <f t="shared" si="609"/>
        <v>1242663.0099999998</v>
      </c>
      <c r="CT227" s="893">
        <f t="shared" si="610"/>
        <v>0</v>
      </c>
    </row>
    <row r="228" spans="1:98" ht="24.75" customHeight="1" x14ac:dyDescent="0.25">
      <c r="B228" s="580" t="str">
        <f t="shared" si="600"/>
        <v>C2</v>
      </c>
      <c r="C228" s="601" t="s">
        <v>611</v>
      </c>
      <c r="D228" s="638"/>
      <c r="E228" s="129"/>
      <c r="F228" s="129"/>
      <c r="G228" s="129"/>
      <c r="H228" s="129"/>
      <c r="I228" s="129"/>
      <c r="J228" s="129"/>
      <c r="K228" s="639"/>
      <c r="L228" s="614"/>
      <c r="M228" s="138">
        <v>5195117.58</v>
      </c>
      <c r="N228" s="131"/>
      <c r="O228" s="132"/>
      <c r="P228" s="133"/>
      <c r="Q228" s="134" t="s">
        <v>671</v>
      </c>
      <c r="R228" s="134">
        <v>658</v>
      </c>
      <c r="S228" s="139"/>
      <c r="T228" s="42" t="s">
        <v>27</v>
      </c>
      <c r="U228" s="42"/>
      <c r="V228" s="42"/>
      <c r="W228" s="42"/>
      <c r="X228" s="43">
        <v>44649</v>
      </c>
      <c r="Y228" s="46"/>
      <c r="Z228" s="46"/>
      <c r="AA228" s="46"/>
      <c r="AB228" s="46"/>
      <c r="AC228" s="46"/>
      <c r="AD228" s="46"/>
      <c r="AE228" s="46"/>
      <c r="AF228" s="46"/>
      <c r="AG228" s="409"/>
      <c r="AH228" s="438"/>
      <c r="AI228" s="136"/>
      <c r="AJ228" s="136"/>
      <c r="AK228" s="556"/>
      <c r="AL228" s="438"/>
      <c r="AM228" s="136"/>
      <c r="AN228" s="136"/>
      <c r="AO228" s="570"/>
      <c r="AP228" s="567"/>
      <c r="AQ228" s="136"/>
      <c r="AR228" s="136"/>
      <c r="AS228" s="556"/>
      <c r="AT228" s="438"/>
      <c r="AU228" s="136"/>
      <c r="AV228" s="136"/>
      <c r="AW228" s="570"/>
      <c r="AX228" s="567"/>
      <c r="AY228" s="136"/>
      <c r="AZ228" s="136"/>
      <c r="BA228" s="556"/>
      <c r="BB228" s="434"/>
      <c r="BC228" s="17"/>
      <c r="BD228" s="17"/>
      <c r="BE228" s="437"/>
      <c r="BF228" s="320"/>
      <c r="BG228" s="17"/>
      <c r="BH228" s="17"/>
      <c r="BI228" s="293"/>
      <c r="BJ228" s="434"/>
      <c r="BK228" s="17"/>
      <c r="BL228" s="17"/>
      <c r="BM228" s="437"/>
      <c r="BN228" s="506">
        <v>237742.66891525406</v>
      </c>
      <c r="BO228" s="95">
        <v>1320792.6050847459</v>
      </c>
      <c r="BP228" s="95"/>
      <c r="BQ228" s="295">
        <f>BN228+BO228+BP228</f>
        <v>1558535.274</v>
      </c>
      <c r="BR228" s="351"/>
      <c r="BS228" s="92"/>
      <c r="BT228" s="92"/>
      <c r="BU228" s="437"/>
      <c r="BV228" s="320"/>
      <c r="BW228" s="17"/>
      <c r="BX228" s="17"/>
      <c r="BY228" s="293"/>
      <c r="BZ228" s="443">
        <v>554732.89413559297</v>
      </c>
      <c r="CA228" s="95">
        <v>3081849.4118644069</v>
      </c>
      <c r="CB228" s="95"/>
      <c r="CC228" s="352">
        <f>BZ228+CA228+CB228</f>
        <v>3636582.3059999999</v>
      </c>
      <c r="CD228" s="351">
        <f t="shared" si="629"/>
        <v>792475.56305084703</v>
      </c>
      <c r="CE228" s="92">
        <f t="shared" si="629"/>
        <v>4402642.0169491526</v>
      </c>
      <c r="CF228" s="92">
        <f t="shared" si="629"/>
        <v>0</v>
      </c>
      <c r="CG228" s="352">
        <f t="shared" si="629"/>
        <v>5195117.58</v>
      </c>
      <c r="CH228" s="695" t="s">
        <v>739</v>
      </c>
      <c r="CI228" s="118" t="s">
        <v>766</v>
      </c>
      <c r="CJ228" s="774"/>
      <c r="CK228" s="775"/>
      <c r="CL228" s="775"/>
      <c r="CM228" s="776"/>
      <c r="CN228" s="774">
        <v>0</v>
      </c>
      <c r="CO228" s="775">
        <f t="shared" si="605"/>
        <v>792475.56305084703</v>
      </c>
      <c r="CP228" s="775">
        <f t="shared" si="606"/>
        <v>0</v>
      </c>
      <c r="CQ228" s="775">
        <f t="shared" si="607"/>
        <v>4402642.0169491526</v>
      </c>
      <c r="CR228" s="872">
        <f t="shared" si="608"/>
        <v>0</v>
      </c>
      <c r="CS228" s="776">
        <f t="shared" si="609"/>
        <v>5195117.58</v>
      </c>
      <c r="CT228" s="2">
        <f t="shared" si="610"/>
        <v>0</v>
      </c>
    </row>
    <row r="229" spans="1:98" ht="24.75" customHeight="1" x14ac:dyDescent="0.25">
      <c r="B229" s="580" t="str">
        <f t="shared" si="600"/>
        <v>C2</v>
      </c>
      <c r="C229" s="601" t="s">
        <v>612</v>
      </c>
      <c r="D229" s="638"/>
      <c r="E229" s="129"/>
      <c r="F229" s="129"/>
      <c r="G229" s="129"/>
      <c r="H229" s="129"/>
      <c r="I229" s="129"/>
      <c r="J229" s="129"/>
      <c r="K229" s="639"/>
      <c r="L229" s="614"/>
      <c r="M229" s="170">
        <v>900000</v>
      </c>
      <c r="N229" s="131"/>
      <c r="O229" s="132"/>
      <c r="P229" s="133"/>
      <c r="Q229" s="134" t="s">
        <v>671</v>
      </c>
      <c r="R229" s="134">
        <v>1</v>
      </c>
      <c r="S229" s="139"/>
      <c r="T229" s="42" t="s">
        <v>27</v>
      </c>
      <c r="U229" s="42"/>
      <c r="V229" s="42"/>
      <c r="W229" s="42"/>
      <c r="X229" s="43">
        <v>44649</v>
      </c>
      <c r="Y229" s="46"/>
      <c r="Z229" s="46"/>
      <c r="AA229" s="46"/>
      <c r="AB229" s="46"/>
      <c r="AC229" s="46"/>
      <c r="AD229" s="46"/>
      <c r="AE229" s="46"/>
      <c r="AF229" s="46"/>
      <c r="AG229" s="409"/>
      <c r="AH229" s="438"/>
      <c r="AI229" s="136"/>
      <c r="AJ229" s="136"/>
      <c r="AK229" s="556"/>
      <c r="AL229" s="438"/>
      <c r="AM229" s="136"/>
      <c r="AN229" s="136"/>
      <c r="AO229" s="570"/>
      <c r="AP229" s="567"/>
      <c r="AQ229" s="136"/>
      <c r="AR229" s="136"/>
      <c r="AS229" s="556"/>
      <c r="AT229" s="438"/>
      <c r="AU229" s="136"/>
      <c r="AV229" s="136"/>
      <c r="AW229" s="570"/>
      <c r="AX229" s="567"/>
      <c r="AY229" s="136"/>
      <c r="AZ229" s="136"/>
      <c r="BA229" s="556"/>
      <c r="BB229" s="434"/>
      <c r="BC229" s="17"/>
      <c r="BD229" s="17"/>
      <c r="BE229" s="437"/>
      <c r="BF229" s="320"/>
      <c r="BG229" s="17"/>
      <c r="BH229" s="17"/>
      <c r="BI229" s="293"/>
      <c r="BJ229" s="434"/>
      <c r="BK229" s="17"/>
      <c r="BL229" s="17"/>
      <c r="BM229" s="437"/>
      <c r="BN229" s="541">
        <v>41186.440677966079</v>
      </c>
      <c r="BO229" s="171">
        <v>228813.55932203392</v>
      </c>
      <c r="BP229" s="171"/>
      <c r="BQ229" s="295">
        <f t="shared" ref="BQ229:BQ231" si="636">BN229+BO229+BP229</f>
        <v>270000</v>
      </c>
      <c r="BR229" s="351"/>
      <c r="BS229" s="92"/>
      <c r="BT229" s="92"/>
      <c r="BU229" s="437"/>
      <c r="BV229" s="320"/>
      <c r="BW229" s="17"/>
      <c r="BX229" s="17"/>
      <c r="BY229" s="293"/>
      <c r="BZ229" s="478">
        <v>96101.694915254251</v>
      </c>
      <c r="CA229" s="171">
        <v>533898.30508474575</v>
      </c>
      <c r="CB229" s="171"/>
      <c r="CC229" s="352">
        <f t="shared" ref="CC229:CC231" si="637">BZ229+CA229+CB229</f>
        <v>630000</v>
      </c>
      <c r="CD229" s="351">
        <f t="shared" si="629"/>
        <v>137288.13559322033</v>
      </c>
      <c r="CE229" s="92">
        <f t="shared" si="629"/>
        <v>762711.86440677964</v>
      </c>
      <c r="CF229" s="92">
        <f t="shared" si="629"/>
        <v>0</v>
      </c>
      <c r="CG229" s="352">
        <f t="shared" si="629"/>
        <v>900000</v>
      </c>
      <c r="CH229" s="695" t="s">
        <v>739</v>
      </c>
      <c r="CI229" s="118" t="s">
        <v>766</v>
      </c>
      <c r="CJ229" s="774"/>
      <c r="CK229" s="775"/>
      <c r="CL229" s="775"/>
      <c r="CM229" s="776"/>
      <c r="CN229" s="774">
        <v>0</v>
      </c>
      <c r="CO229" s="775">
        <f t="shared" si="605"/>
        <v>137288.13559322033</v>
      </c>
      <c r="CP229" s="775">
        <f t="shared" si="606"/>
        <v>0</v>
      </c>
      <c r="CQ229" s="775">
        <f t="shared" si="607"/>
        <v>762711.86440677964</v>
      </c>
      <c r="CR229" s="872">
        <f t="shared" si="608"/>
        <v>0</v>
      </c>
      <c r="CS229" s="776">
        <f t="shared" si="609"/>
        <v>900000</v>
      </c>
      <c r="CT229" s="2">
        <f t="shared" si="610"/>
        <v>0</v>
      </c>
    </row>
    <row r="230" spans="1:98" ht="24.75" customHeight="1" x14ac:dyDescent="0.25">
      <c r="B230" s="580" t="str">
        <f t="shared" si="600"/>
        <v>C2</v>
      </c>
      <c r="C230" s="601" t="s">
        <v>613</v>
      </c>
      <c r="D230" s="638"/>
      <c r="E230" s="129"/>
      <c r="F230" s="129"/>
      <c r="G230" s="129"/>
      <c r="H230" s="129"/>
      <c r="I230" s="129"/>
      <c r="J230" s="129"/>
      <c r="K230" s="639"/>
      <c r="L230" s="614"/>
      <c r="M230" s="138">
        <v>4077541</v>
      </c>
      <c r="N230" s="131"/>
      <c r="O230" s="132"/>
      <c r="P230" s="133"/>
      <c r="Q230" s="134" t="s">
        <v>671</v>
      </c>
      <c r="R230" s="134">
        <v>129</v>
      </c>
      <c r="S230" s="139"/>
      <c r="T230" s="42" t="s">
        <v>28</v>
      </c>
      <c r="U230" s="42"/>
      <c r="V230" s="42"/>
      <c r="W230" s="42"/>
      <c r="X230" s="43">
        <v>44649</v>
      </c>
      <c r="Y230" s="46"/>
      <c r="Z230" s="46"/>
      <c r="AA230" s="46"/>
      <c r="AB230" s="46"/>
      <c r="AC230" s="46"/>
      <c r="AD230" s="46"/>
      <c r="AE230" s="46"/>
      <c r="AF230" s="46"/>
      <c r="AG230" s="409"/>
      <c r="AH230" s="438"/>
      <c r="AI230" s="136"/>
      <c r="AJ230" s="136"/>
      <c r="AK230" s="556"/>
      <c r="AL230" s="438"/>
      <c r="AM230" s="136"/>
      <c r="AN230" s="136"/>
      <c r="AO230" s="570"/>
      <c r="AP230" s="567"/>
      <c r="AQ230" s="136"/>
      <c r="AR230" s="136"/>
      <c r="AS230" s="556"/>
      <c r="AT230" s="438"/>
      <c r="AU230" s="136"/>
      <c r="AV230" s="136"/>
      <c r="AW230" s="570"/>
      <c r="AX230" s="567"/>
      <c r="AY230" s="136"/>
      <c r="AZ230" s="136"/>
      <c r="BA230" s="556"/>
      <c r="BB230" s="434"/>
      <c r="BC230" s="17"/>
      <c r="BD230" s="17"/>
      <c r="BE230" s="437"/>
      <c r="BF230" s="320"/>
      <c r="BG230" s="17"/>
      <c r="BH230" s="17"/>
      <c r="BI230" s="293"/>
      <c r="BJ230" s="434"/>
      <c r="BK230" s="17"/>
      <c r="BL230" s="17"/>
      <c r="BM230" s="437"/>
      <c r="BN230" s="506">
        <v>186599.33389830508</v>
      </c>
      <c r="BO230" s="95"/>
      <c r="BP230" s="95">
        <v>1036662.966101695</v>
      </c>
      <c r="BQ230" s="295">
        <f t="shared" si="636"/>
        <v>1223262.3</v>
      </c>
      <c r="BR230" s="351"/>
      <c r="BS230" s="92"/>
      <c r="BT230" s="92"/>
      <c r="BU230" s="437"/>
      <c r="BV230" s="320"/>
      <c r="BW230" s="17"/>
      <c r="BX230" s="17"/>
      <c r="BY230" s="293"/>
      <c r="BZ230" s="443">
        <v>435398.44576271158</v>
      </c>
      <c r="CA230" s="95"/>
      <c r="CB230" s="95">
        <v>2418880.2542372881</v>
      </c>
      <c r="CC230" s="352">
        <f t="shared" si="637"/>
        <v>2854278.6999999997</v>
      </c>
      <c r="CD230" s="351">
        <f t="shared" si="629"/>
        <v>621997.77966101666</v>
      </c>
      <c r="CE230" s="92">
        <f t="shared" si="629"/>
        <v>0</v>
      </c>
      <c r="CF230" s="92">
        <f t="shared" si="629"/>
        <v>3455543.220338983</v>
      </c>
      <c r="CG230" s="352">
        <f t="shared" si="629"/>
        <v>4077541</v>
      </c>
      <c r="CH230" s="695" t="s">
        <v>739</v>
      </c>
      <c r="CI230" s="118" t="s">
        <v>766</v>
      </c>
      <c r="CJ230" s="774"/>
      <c r="CK230" s="775"/>
      <c r="CL230" s="775"/>
      <c r="CM230" s="776"/>
      <c r="CN230" s="774">
        <v>0</v>
      </c>
      <c r="CO230" s="775">
        <f t="shared" si="605"/>
        <v>0</v>
      </c>
      <c r="CP230" s="775">
        <f t="shared" si="606"/>
        <v>621997.77966101666</v>
      </c>
      <c r="CQ230" s="775">
        <f t="shared" si="607"/>
        <v>0</v>
      </c>
      <c r="CR230" s="872">
        <f t="shared" si="608"/>
        <v>3455543.220338983</v>
      </c>
      <c r="CS230" s="776">
        <f t="shared" si="609"/>
        <v>4077540.9999999995</v>
      </c>
      <c r="CT230" s="2">
        <f t="shared" si="610"/>
        <v>0</v>
      </c>
    </row>
    <row r="231" spans="1:98" ht="24.75" customHeight="1" x14ac:dyDescent="0.25">
      <c r="B231" s="580" t="str">
        <f t="shared" si="600"/>
        <v>C2</v>
      </c>
      <c r="C231" s="601" t="s">
        <v>614</v>
      </c>
      <c r="D231" s="638"/>
      <c r="E231" s="129"/>
      <c r="F231" s="129"/>
      <c r="G231" s="129"/>
      <c r="H231" s="129"/>
      <c r="I231" s="129"/>
      <c r="J231" s="129"/>
      <c r="K231" s="639"/>
      <c r="L231" s="614"/>
      <c r="M231" s="138">
        <v>409985.6</v>
      </c>
      <c r="N231" s="131"/>
      <c r="O231" s="132"/>
      <c r="P231" s="133"/>
      <c r="Q231" s="134" t="s">
        <v>671</v>
      </c>
      <c r="R231" s="134">
        <v>96</v>
      </c>
      <c r="S231" s="139"/>
      <c r="T231" s="42" t="s">
        <v>28</v>
      </c>
      <c r="U231" s="42"/>
      <c r="V231" s="42"/>
      <c r="W231" s="42"/>
      <c r="X231" s="43">
        <v>44649</v>
      </c>
      <c r="Y231" s="46"/>
      <c r="Z231" s="46"/>
      <c r="AA231" s="46"/>
      <c r="AB231" s="46"/>
      <c r="AC231" s="46"/>
      <c r="AD231" s="46"/>
      <c r="AE231" s="46"/>
      <c r="AF231" s="46"/>
      <c r="AG231" s="409"/>
      <c r="AH231" s="438"/>
      <c r="AI231" s="136"/>
      <c r="AJ231" s="136"/>
      <c r="AK231" s="556"/>
      <c r="AL231" s="438"/>
      <c r="AM231" s="136"/>
      <c r="AN231" s="136"/>
      <c r="AO231" s="570"/>
      <c r="AP231" s="567"/>
      <c r="AQ231" s="136"/>
      <c r="AR231" s="136"/>
      <c r="AS231" s="556"/>
      <c r="AT231" s="438"/>
      <c r="AU231" s="136"/>
      <c r="AV231" s="136"/>
      <c r="AW231" s="570"/>
      <c r="AX231" s="567"/>
      <c r="AY231" s="136"/>
      <c r="AZ231" s="136"/>
      <c r="BA231" s="556"/>
      <c r="BB231" s="434"/>
      <c r="BC231" s="17"/>
      <c r="BD231" s="17"/>
      <c r="BE231" s="437"/>
      <c r="BF231" s="320"/>
      <c r="BG231" s="17"/>
      <c r="BH231" s="17"/>
      <c r="BI231" s="293"/>
      <c r="BJ231" s="434"/>
      <c r="BK231" s="17"/>
      <c r="BL231" s="17"/>
      <c r="BM231" s="437"/>
      <c r="BN231" s="506">
        <v>18762.052881355921</v>
      </c>
      <c r="BO231" s="95"/>
      <c r="BP231" s="95">
        <v>104233.62711864407</v>
      </c>
      <c r="BQ231" s="295">
        <f t="shared" si="636"/>
        <v>122995.68</v>
      </c>
      <c r="BR231" s="351"/>
      <c r="BS231" s="92"/>
      <c r="BT231" s="92"/>
      <c r="BU231" s="437"/>
      <c r="BV231" s="320"/>
      <c r="BW231" s="17"/>
      <c r="BX231" s="17"/>
      <c r="BY231" s="293"/>
      <c r="BZ231" s="443">
        <v>43778.123389830493</v>
      </c>
      <c r="CA231" s="95"/>
      <c r="CB231" s="95">
        <v>243211.79661016949</v>
      </c>
      <c r="CC231" s="352">
        <f t="shared" si="637"/>
        <v>286989.92</v>
      </c>
      <c r="CD231" s="351">
        <f t="shared" si="629"/>
        <v>62540.176271186414</v>
      </c>
      <c r="CE231" s="92">
        <f t="shared" si="629"/>
        <v>0</v>
      </c>
      <c r="CF231" s="92">
        <f t="shared" si="629"/>
        <v>347445.42372881353</v>
      </c>
      <c r="CG231" s="352">
        <f t="shared" si="629"/>
        <v>409985.6</v>
      </c>
      <c r="CH231" s="695" t="s">
        <v>739</v>
      </c>
      <c r="CI231" s="118" t="s">
        <v>766</v>
      </c>
      <c r="CJ231" s="774"/>
      <c r="CK231" s="775"/>
      <c r="CL231" s="775"/>
      <c r="CM231" s="776"/>
      <c r="CN231" s="774">
        <v>0</v>
      </c>
      <c r="CO231" s="775">
        <f t="shared" si="605"/>
        <v>0</v>
      </c>
      <c r="CP231" s="775">
        <f t="shared" si="606"/>
        <v>62540.176271186414</v>
      </c>
      <c r="CQ231" s="775">
        <f t="shared" si="607"/>
        <v>0</v>
      </c>
      <c r="CR231" s="872">
        <f t="shared" si="608"/>
        <v>347445.42372881353</v>
      </c>
      <c r="CS231" s="776">
        <f t="shared" si="609"/>
        <v>409985.6</v>
      </c>
      <c r="CT231" s="2">
        <f t="shared" si="610"/>
        <v>0</v>
      </c>
    </row>
    <row r="232" spans="1:98" ht="24.75" customHeight="1" x14ac:dyDescent="0.25">
      <c r="B232" s="580" t="str">
        <f t="shared" si="600"/>
        <v>C2</v>
      </c>
      <c r="C232" s="602" t="s">
        <v>616</v>
      </c>
      <c r="D232" s="636"/>
      <c r="E232" s="123"/>
      <c r="F232" s="123"/>
      <c r="G232" s="123"/>
      <c r="H232" s="123"/>
      <c r="I232" s="123"/>
      <c r="J232" s="123"/>
      <c r="K232" s="637"/>
      <c r="L232" s="613"/>
      <c r="M232" s="140">
        <v>96000</v>
      </c>
      <c r="N232" s="77"/>
      <c r="O232" s="124"/>
      <c r="P232" s="125"/>
      <c r="Q232" s="76"/>
      <c r="R232" s="76"/>
      <c r="S232" s="141"/>
      <c r="T232" s="76" t="s">
        <v>27</v>
      </c>
      <c r="U232" s="77"/>
      <c r="V232" s="77"/>
      <c r="W232" s="77"/>
      <c r="X232" s="77"/>
      <c r="Y232" s="127"/>
      <c r="Z232" s="127"/>
      <c r="AA232" s="127"/>
      <c r="AB232" s="127"/>
      <c r="AC232" s="127"/>
      <c r="AD232" s="127"/>
      <c r="AE232" s="127"/>
      <c r="AF232" s="127"/>
      <c r="AG232" s="410"/>
      <c r="AH232" s="439"/>
      <c r="AI232" s="96"/>
      <c r="AJ232" s="96"/>
      <c r="AK232" s="300"/>
      <c r="AL232" s="439"/>
      <c r="AM232" s="96"/>
      <c r="AN232" s="96"/>
      <c r="AO232" s="448"/>
      <c r="AP232" s="505"/>
      <c r="AQ232" s="96"/>
      <c r="AR232" s="96"/>
      <c r="AS232" s="300"/>
      <c r="AT232" s="439"/>
      <c r="AU232" s="96"/>
      <c r="AV232" s="96"/>
      <c r="AW232" s="448"/>
      <c r="AX232" s="505"/>
      <c r="AY232" s="96"/>
      <c r="AZ232" s="96"/>
      <c r="BA232" s="300"/>
      <c r="BB232" s="477">
        <v>2560</v>
      </c>
      <c r="BC232" s="128">
        <v>29440</v>
      </c>
      <c r="BD232" s="39"/>
      <c r="BE232" s="350">
        <f>BB232+BC232+BD232</f>
        <v>32000</v>
      </c>
      <c r="BF232" s="511">
        <v>2560</v>
      </c>
      <c r="BG232" s="128">
        <v>29440</v>
      </c>
      <c r="BH232" s="128"/>
      <c r="BI232" s="350">
        <f>BF232+BG232+BH232</f>
        <v>32000</v>
      </c>
      <c r="BJ232" s="477">
        <v>2560</v>
      </c>
      <c r="BK232" s="128">
        <v>29440</v>
      </c>
      <c r="BL232" s="128"/>
      <c r="BM232" s="350">
        <f>BJ232+BK232+BL232</f>
        <v>32000</v>
      </c>
      <c r="BN232" s="500"/>
      <c r="BO232" s="128"/>
      <c r="BP232" s="128"/>
      <c r="BQ232" s="350">
        <f>BN232+BO232+BP232</f>
        <v>0</v>
      </c>
      <c r="BR232" s="477">
        <v>2560</v>
      </c>
      <c r="BS232" s="152">
        <v>29440</v>
      </c>
      <c r="BT232" s="152"/>
      <c r="BU232" s="350">
        <f>BR232+BS232+BT232</f>
        <v>32000</v>
      </c>
      <c r="BV232" s="511">
        <v>2560</v>
      </c>
      <c r="BW232" s="152">
        <v>29440</v>
      </c>
      <c r="BX232" s="152"/>
      <c r="BY232" s="350">
        <f>BV232+BW232+BX232</f>
        <v>32000</v>
      </c>
      <c r="BZ232" s="477">
        <v>2560</v>
      </c>
      <c r="CA232" s="152">
        <v>29440</v>
      </c>
      <c r="CB232" s="39"/>
      <c r="CC232" s="350">
        <f>BZ232+CA232+CB232</f>
        <v>32000</v>
      </c>
      <c r="CD232" s="349">
        <f t="shared" si="629"/>
        <v>15360</v>
      </c>
      <c r="CE232" s="128">
        <f t="shared" si="629"/>
        <v>176640</v>
      </c>
      <c r="CF232" s="128">
        <f t="shared" si="629"/>
        <v>0</v>
      </c>
      <c r="CG232" s="350">
        <f t="shared" si="629"/>
        <v>192000</v>
      </c>
      <c r="CH232" s="695"/>
      <c r="CI232" s="118"/>
      <c r="CJ232" s="823" t="str">
        <f t="shared" ref="CJ232:CJ233" si="638">IF(H232=0,IF(CD232&gt;0,"Error",H232-CD232),H232-CD232)</f>
        <v>Error</v>
      </c>
      <c r="CK232" s="824" t="str">
        <f t="shared" ref="CK232:CK233" si="639">IF(I232=0,IF(CE232&gt;0,"Error",I232-CE232),I232-CE232)</f>
        <v>Error</v>
      </c>
      <c r="CL232" s="825">
        <f t="shared" ref="CL232:CL233" si="640">IF(J232=0,IF(CF232&gt;0,"Error",J232-CF232),J232-CF232)</f>
        <v>0</v>
      </c>
      <c r="CM232" s="826" t="str">
        <f t="shared" ref="CM232:CM233" si="641">IF(K232=0,IF(CG232&gt;0,"Error",K232-CG232),K232-CG232)</f>
        <v>Error</v>
      </c>
      <c r="CN232" s="823">
        <v>0</v>
      </c>
      <c r="CO232" s="824">
        <f t="shared" si="605"/>
        <v>15360</v>
      </c>
      <c r="CP232" s="825">
        <f t="shared" si="606"/>
        <v>0</v>
      </c>
      <c r="CQ232" s="824">
        <f t="shared" si="607"/>
        <v>176640</v>
      </c>
      <c r="CR232" s="871">
        <f t="shared" si="608"/>
        <v>0</v>
      </c>
      <c r="CS232" s="826">
        <f t="shared" si="609"/>
        <v>192000</v>
      </c>
      <c r="CT232" s="2">
        <f t="shared" si="610"/>
        <v>0</v>
      </c>
    </row>
    <row r="233" spans="1:98" ht="24.75" customHeight="1" x14ac:dyDescent="0.25">
      <c r="B233" s="580" t="str">
        <f>B232</f>
        <v>C2</v>
      </c>
      <c r="C233" s="602" t="s">
        <v>615</v>
      </c>
      <c r="D233" s="636"/>
      <c r="E233" s="123"/>
      <c r="F233" s="123"/>
      <c r="G233" s="123"/>
      <c r="H233" s="123"/>
      <c r="I233" s="123"/>
      <c r="J233" s="123"/>
      <c r="K233" s="637"/>
      <c r="L233" s="613"/>
      <c r="M233" s="55"/>
      <c r="N233" s="77"/>
      <c r="O233" s="124"/>
      <c r="P233" s="125"/>
      <c r="Q233" s="76"/>
      <c r="R233" s="76"/>
      <c r="S233" s="141"/>
      <c r="T233" s="76"/>
      <c r="U233" s="77"/>
      <c r="V233" s="77"/>
      <c r="W233" s="77"/>
      <c r="X233" s="77"/>
      <c r="Y233" s="127"/>
      <c r="Z233" s="127"/>
      <c r="AA233" s="127"/>
      <c r="AB233" s="127"/>
      <c r="AC233" s="127"/>
      <c r="AD233" s="127"/>
      <c r="AE233" s="127"/>
      <c r="AF233" s="127"/>
      <c r="AG233" s="410"/>
      <c r="AH233" s="439"/>
      <c r="AI233" s="96"/>
      <c r="AJ233" s="96"/>
      <c r="AK233" s="300"/>
      <c r="AL233" s="439"/>
      <c r="AM233" s="96"/>
      <c r="AN233" s="96"/>
      <c r="AO233" s="448"/>
      <c r="AP233" s="505"/>
      <c r="AQ233" s="96"/>
      <c r="AR233" s="96"/>
      <c r="AS233" s="300"/>
      <c r="AT233" s="439"/>
      <c r="AU233" s="96"/>
      <c r="AV233" s="96"/>
      <c r="AW233" s="448"/>
      <c r="AX233" s="505"/>
      <c r="AY233" s="96"/>
      <c r="AZ233" s="96"/>
      <c r="BA233" s="300"/>
      <c r="BB233" s="432"/>
      <c r="BC233" s="39"/>
      <c r="BD233" s="39"/>
      <c r="BE233" s="433"/>
      <c r="BF233" s="499"/>
      <c r="BG233" s="39"/>
      <c r="BH233" s="39"/>
      <c r="BI233" s="291"/>
      <c r="BJ233" s="432"/>
      <c r="BK233" s="39"/>
      <c r="BL233" s="39"/>
      <c r="BM233" s="433"/>
      <c r="BN233" s="512"/>
      <c r="BO233" s="180"/>
      <c r="BP233" s="180"/>
      <c r="BQ233" s="303"/>
      <c r="BR233" s="479">
        <f>BR234+BR235</f>
        <v>264153.43510169495</v>
      </c>
      <c r="BS233" s="180">
        <f>BS234+BS235</f>
        <v>1467519.083898305</v>
      </c>
      <c r="BT233" s="180">
        <f>BT234+BT235</f>
        <v>0</v>
      </c>
      <c r="BU233" s="451">
        <f>BR233+BS233+BT233</f>
        <v>1731672.5189999999</v>
      </c>
      <c r="BV233" s="512">
        <f>BV234+BV235</f>
        <v>37065.38811864407</v>
      </c>
      <c r="BW233" s="180">
        <f>BW234+BW235</f>
        <v>205918.82288135591</v>
      </c>
      <c r="BX233" s="180">
        <f>BX234+BX235</f>
        <v>0</v>
      </c>
      <c r="BY233" s="303">
        <f>BV233+BW233+BX233</f>
        <v>242984.21099999998</v>
      </c>
      <c r="BZ233" s="479">
        <f>BZ234+BZ235</f>
        <v>579292.62711864372</v>
      </c>
      <c r="CA233" s="180">
        <f>CA234+CA235</f>
        <v>3218292.3728813566</v>
      </c>
      <c r="CB233" s="180">
        <f>CB234+CB235</f>
        <v>0</v>
      </c>
      <c r="CC233" s="451">
        <f>BZ233+CA233+CB233</f>
        <v>3797585.0000000005</v>
      </c>
      <c r="CD233" s="349">
        <f t="shared" si="629"/>
        <v>880511.45033898274</v>
      </c>
      <c r="CE233" s="128">
        <f t="shared" si="629"/>
        <v>4891730.2796610175</v>
      </c>
      <c r="CF233" s="128">
        <f t="shared" si="629"/>
        <v>0</v>
      </c>
      <c r="CG233" s="350">
        <f t="shared" si="629"/>
        <v>5772241.7300000004</v>
      </c>
      <c r="CH233" s="695"/>
      <c r="CI233" s="118"/>
      <c r="CJ233" s="823" t="str">
        <f t="shared" si="638"/>
        <v>Error</v>
      </c>
      <c r="CK233" s="824" t="str">
        <f t="shared" si="639"/>
        <v>Error</v>
      </c>
      <c r="CL233" s="824">
        <f t="shared" si="640"/>
        <v>0</v>
      </c>
      <c r="CM233" s="826" t="str">
        <f t="shared" si="641"/>
        <v>Error</v>
      </c>
      <c r="CN233" s="823">
        <v>0</v>
      </c>
      <c r="CO233" s="824">
        <f t="shared" si="605"/>
        <v>880511.45033898274</v>
      </c>
      <c r="CP233" s="824">
        <f t="shared" si="606"/>
        <v>0</v>
      </c>
      <c r="CQ233" s="824">
        <f t="shared" si="607"/>
        <v>4891730.2796610175</v>
      </c>
      <c r="CR233" s="871">
        <f t="shared" si="608"/>
        <v>0</v>
      </c>
      <c r="CS233" s="826">
        <f t="shared" si="609"/>
        <v>5772241.7300000004</v>
      </c>
      <c r="CT233" s="2">
        <f t="shared" si="610"/>
        <v>0</v>
      </c>
    </row>
    <row r="234" spans="1:98" customFormat="1" ht="15" x14ac:dyDescent="0.25">
      <c r="A234" s="937"/>
      <c r="B234" s="580" t="s">
        <v>164</v>
      </c>
      <c r="C234" s="601" t="s">
        <v>673</v>
      </c>
      <c r="D234" s="638"/>
      <c r="E234" s="129"/>
      <c r="F234" s="129"/>
      <c r="G234" s="129"/>
      <c r="H234" s="129"/>
      <c r="I234" s="129"/>
      <c r="J234" s="129"/>
      <c r="K234" s="639"/>
      <c r="L234" s="614"/>
      <c r="M234" s="138">
        <v>4962294.3600000003</v>
      </c>
      <c r="N234" s="138"/>
      <c r="O234" s="132"/>
      <c r="P234" s="133"/>
      <c r="Q234" s="134" t="s">
        <v>671</v>
      </c>
      <c r="R234" s="134">
        <v>4322</v>
      </c>
      <c r="S234" s="139"/>
      <c r="T234" s="134" t="s">
        <v>27</v>
      </c>
      <c r="U234" s="174"/>
      <c r="V234" s="174"/>
      <c r="W234" s="174"/>
      <c r="X234" s="43">
        <v>44788</v>
      </c>
      <c r="Y234" s="173"/>
      <c r="Z234" s="173"/>
      <c r="AA234" s="173"/>
      <c r="AB234" s="173"/>
      <c r="AC234" s="173"/>
      <c r="AD234" s="173"/>
      <c r="AE234" s="173"/>
      <c r="AF234" s="173"/>
      <c r="AG234" s="409"/>
      <c r="AH234" s="438"/>
      <c r="AI234" s="136"/>
      <c r="AJ234" s="136"/>
      <c r="AK234" s="556"/>
      <c r="AL234" s="438"/>
      <c r="AM234" s="136"/>
      <c r="AN234" s="136"/>
      <c r="AO234" s="570"/>
      <c r="AP234" s="567"/>
      <c r="AQ234" s="136"/>
      <c r="AR234" s="136"/>
      <c r="AS234" s="556"/>
      <c r="AT234" s="438"/>
      <c r="AU234" s="136"/>
      <c r="AV234" s="136"/>
      <c r="AW234" s="570"/>
      <c r="AX234" s="567"/>
      <c r="AY234" s="136"/>
      <c r="AZ234" s="136"/>
      <c r="BA234" s="304">
        <f t="shared" ref="BA234:BA235" si="642">AX234+AY234+AZ234</f>
        <v>0</v>
      </c>
      <c r="BB234" s="549"/>
      <c r="BC234" s="179"/>
      <c r="BD234" s="179"/>
      <c r="BE234" s="356">
        <f t="shared" ref="BE234:BE235" si="643">BB234+BC234+BD234</f>
        <v>0</v>
      </c>
      <c r="BF234" s="542"/>
      <c r="BG234" s="179"/>
      <c r="BH234" s="179"/>
      <c r="BI234" s="304">
        <f t="shared" ref="BI234:BI235" si="644">BF234+BG234+BH234</f>
        <v>0</v>
      </c>
      <c r="BJ234" s="549"/>
      <c r="BK234" s="179"/>
      <c r="BL234" s="179"/>
      <c r="BM234" s="356">
        <f t="shared" ref="BM234:BM235" si="645">BJ234+BK234+BL234</f>
        <v>0</v>
      </c>
      <c r="BN234" s="542"/>
      <c r="BO234" s="179"/>
      <c r="BP234" s="179"/>
      <c r="BQ234" s="304">
        <f t="shared" ref="BQ234:BQ235" si="646">BN234+BO234+BP234</f>
        <v>0</v>
      </c>
      <c r="BR234" s="355">
        <v>227088.04698305088</v>
      </c>
      <c r="BS234" s="178">
        <v>1261600.2610169491</v>
      </c>
      <c r="BT234" s="178"/>
      <c r="BU234" s="356">
        <f>BR234+BS234+BT234</f>
        <v>1488688.308</v>
      </c>
      <c r="BV234" s="513"/>
      <c r="BW234" s="178"/>
      <c r="BX234" s="178"/>
      <c r="BY234" s="356">
        <f>BV234+BW234+BX234</f>
        <v>0</v>
      </c>
      <c r="BZ234" s="355">
        <v>529872.10962711833</v>
      </c>
      <c r="CA234" s="178">
        <v>2943733.9423728818</v>
      </c>
      <c r="CB234" s="178"/>
      <c r="CC234" s="356">
        <f>BZ234+CA234+CB234</f>
        <v>3473606.0520000001</v>
      </c>
      <c r="CD234" s="355">
        <f t="shared" si="629"/>
        <v>756960.15661016922</v>
      </c>
      <c r="CE234" s="178">
        <f t="shared" si="629"/>
        <v>4205334.2033898309</v>
      </c>
      <c r="CF234" s="178">
        <f t="shared" si="629"/>
        <v>0</v>
      </c>
      <c r="CG234" s="356">
        <f>CD234+CE234+CF234</f>
        <v>4962294.3600000003</v>
      </c>
      <c r="CH234" s="697" t="s">
        <v>739</v>
      </c>
      <c r="CI234" s="698" t="s">
        <v>766</v>
      </c>
      <c r="CJ234" s="774"/>
      <c r="CK234" s="775"/>
      <c r="CL234" s="775"/>
      <c r="CM234" s="776"/>
      <c r="CN234" s="774">
        <v>0</v>
      </c>
      <c r="CO234" s="775">
        <f t="shared" si="605"/>
        <v>756960.15661016922</v>
      </c>
      <c r="CP234" s="775">
        <f t="shared" si="606"/>
        <v>0</v>
      </c>
      <c r="CQ234" s="775">
        <f t="shared" si="607"/>
        <v>4205334.2033898309</v>
      </c>
      <c r="CR234" s="872">
        <f t="shared" si="608"/>
        <v>0</v>
      </c>
      <c r="CS234" s="776">
        <f t="shared" si="609"/>
        <v>4962294.3600000003</v>
      </c>
      <c r="CT234" s="2">
        <f t="shared" si="610"/>
        <v>0</v>
      </c>
    </row>
    <row r="235" spans="1:98" customFormat="1" ht="15" x14ac:dyDescent="0.25">
      <c r="A235" s="937"/>
      <c r="B235" s="580" t="s">
        <v>164</v>
      </c>
      <c r="C235" s="601" t="s">
        <v>674</v>
      </c>
      <c r="D235" s="638"/>
      <c r="E235" s="129"/>
      <c r="F235" s="129"/>
      <c r="G235" s="129"/>
      <c r="H235" s="129"/>
      <c r="I235" s="129"/>
      <c r="J235" s="129"/>
      <c r="K235" s="639"/>
      <c r="L235" s="614"/>
      <c r="M235" s="138">
        <v>809947.36999999988</v>
      </c>
      <c r="N235" s="138"/>
      <c r="O235" s="132"/>
      <c r="P235" s="133"/>
      <c r="Q235" s="134" t="s">
        <v>672</v>
      </c>
      <c r="R235" s="134">
        <v>1</v>
      </c>
      <c r="S235" s="139"/>
      <c r="T235" s="134" t="s">
        <v>27</v>
      </c>
      <c r="U235" s="174"/>
      <c r="V235" s="174"/>
      <c r="W235" s="174"/>
      <c r="X235" s="43">
        <v>44788</v>
      </c>
      <c r="Y235" s="173"/>
      <c r="Z235" s="173"/>
      <c r="AA235" s="173"/>
      <c r="AB235" s="173"/>
      <c r="AC235" s="173"/>
      <c r="AD235" s="173"/>
      <c r="AE235" s="173"/>
      <c r="AF235" s="173"/>
      <c r="AG235" s="409"/>
      <c r="AH235" s="438"/>
      <c r="AI235" s="136"/>
      <c r="AJ235" s="136"/>
      <c r="AK235" s="556"/>
      <c r="AL235" s="438"/>
      <c r="AM235" s="136"/>
      <c r="AN235" s="136"/>
      <c r="AO235" s="570"/>
      <c r="AP235" s="567"/>
      <c r="AQ235" s="136"/>
      <c r="AR235" s="136"/>
      <c r="AS235" s="556"/>
      <c r="AT235" s="438"/>
      <c r="AU235" s="136"/>
      <c r="AV235" s="136"/>
      <c r="AW235" s="570"/>
      <c r="AX235" s="567"/>
      <c r="AY235" s="136"/>
      <c r="AZ235" s="136"/>
      <c r="BA235" s="304">
        <f t="shared" si="642"/>
        <v>0</v>
      </c>
      <c r="BB235" s="549"/>
      <c r="BC235" s="179"/>
      <c r="BD235" s="179"/>
      <c r="BE235" s="356">
        <f t="shared" si="643"/>
        <v>0</v>
      </c>
      <c r="BF235" s="542"/>
      <c r="BG235" s="179"/>
      <c r="BH235" s="179"/>
      <c r="BI235" s="304">
        <f t="shared" si="644"/>
        <v>0</v>
      </c>
      <c r="BJ235" s="549"/>
      <c r="BK235" s="179"/>
      <c r="BL235" s="179"/>
      <c r="BM235" s="356">
        <f t="shared" si="645"/>
        <v>0</v>
      </c>
      <c r="BN235" s="542"/>
      <c r="BO235" s="179"/>
      <c r="BP235" s="179"/>
      <c r="BQ235" s="304">
        <f t="shared" si="646"/>
        <v>0</v>
      </c>
      <c r="BR235" s="355">
        <v>37065.38811864407</v>
      </c>
      <c r="BS235" s="178">
        <v>205918.82288135591</v>
      </c>
      <c r="BT235" s="178">
        <v>0</v>
      </c>
      <c r="BU235" s="356">
        <f>BR235+BS235+BT235</f>
        <v>242984.21099999998</v>
      </c>
      <c r="BV235" s="513">
        <v>37065.38811864407</v>
      </c>
      <c r="BW235" s="178">
        <v>205918.82288135591</v>
      </c>
      <c r="BX235" s="178">
        <v>0</v>
      </c>
      <c r="BY235" s="356">
        <f>BV235+BW235+BX235</f>
        <v>242984.21099999998</v>
      </c>
      <c r="BZ235" s="355">
        <v>49420.517491525403</v>
      </c>
      <c r="CA235" s="178">
        <v>274558.43050847459</v>
      </c>
      <c r="CB235" s="178">
        <v>0</v>
      </c>
      <c r="CC235" s="356">
        <f>BZ235+CA235+CB235</f>
        <v>323978.94799999997</v>
      </c>
      <c r="CD235" s="355">
        <f t="shared" si="629"/>
        <v>123551.29372881354</v>
      </c>
      <c r="CE235" s="178">
        <f t="shared" si="629"/>
        <v>686396.07627118635</v>
      </c>
      <c r="CF235" s="178">
        <f t="shared" si="629"/>
        <v>0</v>
      </c>
      <c r="CG235" s="356">
        <f>CD235+CE235+CF235</f>
        <v>809947.36999999988</v>
      </c>
      <c r="CH235" s="697" t="s">
        <v>739</v>
      </c>
      <c r="CI235" s="699" t="s">
        <v>766</v>
      </c>
      <c r="CJ235" s="774"/>
      <c r="CK235" s="775"/>
      <c r="CL235" s="775"/>
      <c r="CM235" s="776"/>
      <c r="CN235" s="774">
        <v>0</v>
      </c>
      <c r="CO235" s="775">
        <f t="shared" si="605"/>
        <v>123551.29372881354</v>
      </c>
      <c r="CP235" s="775">
        <f t="shared" si="606"/>
        <v>0</v>
      </c>
      <c r="CQ235" s="775">
        <f t="shared" si="607"/>
        <v>686396.07627118635</v>
      </c>
      <c r="CR235" s="872">
        <f t="shared" si="608"/>
        <v>0</v>
      </c>
      <c r="CS235" s="776">
        <f t="shared" si="609"/>
        <v>809947.36999999988</v>
      </c>
      <c r="CT235" s="2">
        <f t="shared" si="610"/>
        <v>0</v>
      </c>
    </row>
    <row r="236" spans="1:98" ht="24.75" customHeight="1" x14ac:dyDescent="0.25">
      <c r="B236" s="580" t="str">
        <f>B233</f>
        <v>C2</v>
      </c>
      <c r="C236" s="599" t="s">
        <v>669</v>
      </c>
      <c r="D236" s="642"/>
      <c r="E236" s="147"/>
      <c r="F236" s="147"/>
      <c r="G236" s="147"/>
      <c r="H236" s="147"/>
      <c r="I236" s="147"/>
      <c r="J236" s="147"/>
      <c r="K236" s="643"/>
      <c r="L236" s="616"/>
      <c r="M236" s="154"/>
      <c r="N236" s="21"/>
      <c r="O236" s="148"/>
      <c r="P236" s="149"/>
      <c r="Q236" s="150"/>
      <c r="R236" s="150"/>
      <c r="S236" s="151"/>
      <c r="T236" s="150"/>
      <c r="U236" s="21"/>
      <c r="V236" s="21"/>
      <c r="W236" s="21"/>
      <c r="X236" s="21"/>
      <c r="Y236" s="155"/>
      <c r="Z236" s="155"/>
      <c r="AA236" s="155"/>
      <c r="AB236" s="155"/>
      <c r="AC236" s="155"/>
      <c r="AD236" s="155"/>
      <c r="AE236" s="155"/>
      <c r="AF236" s="155"/>
      <c r="AG236" s="413"/>
      <c r="AH236" s="441"/>
      <c r="AI236" s="93"/>
      <c r="AJ236" s="93"/>
      <c r="AK236" s="296"/>
      <c r="AL236" s="441"/>
      <c r="AM236" s="93"/>
      <c r="AN236" s="93"/>
      <c r="AO236" s="442"/>
      <c r="AP236" s="504"/>
      <c r="AQ236" s="93"/>
      <c r="AR236" s="93"/>
      <c r="AS236" s="296"/>
      <c r="AT236" s="441"/>
      <c r="AU236" s="93"/>
      <c r="AV236" s="93"/>
      <c r="AW236" s="442"/>
      <c r="AX236" s="504">
        <f>AX237+AX238+AX246+AX247</f>
        <v>0</v>
      </c>
      <c r="AY236" s="93">
        <f>AY237+AY238+AY246+AY247</f>
        <v>0</v>
      </c>
      <c r="AZ236" s="93">
        <f>AZ237+AZ238+AZ246+AZ247</f>
        <v>0</v>
      </c>
      <c r="BA236" s="296">
        <f>AX236+AY236+AZ236</f>
        <v>0</v>
      </c>
      <c r="BB236" s="441">
        <f>BB237+BB238+BB246+BB247</f>
        <v>0</v>
      </c>
      <c r="BC236" s="93">
        <f>BC237+BC238+BC246+BC247</f>
        <v>0</v>
      </c>
      <c r="BD236" s="93">
        <f>BD237+BD238+BD246+BD247</f>
        <v>0</v>
      </c>
      <c r="BE236" s="442">
        <f>BB236+BC236+BD236</f>
        <v>0</v>
      </c>
      <c r="BF236" s="504">
        <f>BF237+BF238+BF246+BF247</f>
        <v>0</v>
      </c>
      <c r="BG236" s="93">
        <f>BG237+BG238+BG246+BG247</f>
        <v>0</v>
      </c>
      <c r="BH236" s="93">
        <f>BH237+BH238+BH246+BH247</f>
        <v>0</v>
      </c>
      <c r="BI236" s="296">
        <f>BF236+BG236+BH236</f>
        <v>0</v>
      </c>
      <c r="BJ236" s="441">
        <f>BJ237+BJ238+BJ246+BJ247</f>
        <v>72749.251220338978</v>
      </c>
      <c r="BK236" s="93">
        <f>BK237+BK238+BK246+BK247</f>
        <v>194072.91355932198</v>
      </c>
      <c r="BL236" s="93">
        <f>BL237+BL238+BL246+BL247</f>
        <v>210089.59322033898</v>
      </c>
      <c r="BM236" s="442">
        <f>BJ236+BK236+BL236</f>
        <v>476911.75799999997</v>
      </c>
      <c r="BN236" s="504">
        <f>BN237+BN238+BN246+BN247</f>
        <v>210251.68572203381</v>
      </c>
      <c r="BO236" s="93">
        <f>BO237+BO238+BO246+BO247</f>
        <v>451394.74576271186</v>
      </c>
      <c r="BP236" s="93">
        <f>BP237+BP238+BP246+BP247</f>
        <v>716670.17491525435</v>
      </c>
      <c r="BQ236" s="296">
        <f>BN236+BO236+BP236</f>
        <v>1378316.6063999999</v>
      </c>
      <c r="BR236" s="441">
        <f>BR237+BR238+BR246+BR247</f>
        <v>232392.57410169477</v>
      </c>
      <c r="BS236" s="93">
        <f>BS237+BS238+BS246+BS247</f>
        <v>0</v>
      </c>
      <c r="BT236" s="93">
        <f>BT237+BT238+BT246+BT247</f>
        <v>1306287.6338983052</v>
      </c>
      <c r="BU236" s="442">
        <f>BR236+BS236+BT236</f>
        <v>1538680.2080000001</v>
      </c>
      <c r="BV236" s="504">
        <f>BV237+BV238+BV246+BV247</f>
        <v>203857.18722033888</v>
      </c>
      <c r="BW236" s="93">
        <f>BW237+BW238+BW246+BW247</f>
        <v>452836.7983050847</v>
      </c>
      <c r="BX236" s="93">
        <f>BX237+BX238+BX246+BX247</f>
        <v>694920.90847457631</v>
      </c>
      <c r="BY236" s="296">
        <f>BV236+BW236+BX236</f>
        <v>1351614.8939999999</v>
      </c>
      <c r="BZ236" s="441">
        <f>BZ237+BZ238+BZ246+BZ247</f>
        <v>997874.33854915225</v>
      </c>
      <c r="CA236" s="93">
        <f>CA237+CA238+CA246+CA247</f>
        <v>1053254.4067796611</v>
      </c>
      <c r="CB236" s="93">
        <f>CB237+CB238+CB246+CB247</f>
        <v>4505709.6962711858</v>
      </c>
      <c r="CC236" s="442">
        <f>BZ236+CA236+CB236</f>
        <v>6556838.4415999986</v>
      </c>
      <c r="CD236" s="347">
        <f t="shared" si="629"/>
        <v>1717125.0368135585</v>
      </c>
      <c r="CE236" s="117">
        <f t="shared" si="629"/>
        <v>2151558.8644067794</v>
      </c>
      <c r="CF236" s="117">
        <f t="shared" si="629"/>
        <v>7433678.0067796605</v>
      </c>
      <c r="CG236" s="348">
        <f t="shared" si="629"/>
        <v>11302361.907999998</v>
      </c>
      <c r="CH236" s="695"/>
      <c r="CI236" s="118"/>
      <c r="CJ236" s="768"/>
      <c r="CK236" s="769"/>
      <c r="CL236" s="769"/>
      <c r="CM236" s="770"/>
      <c r="CN236" s="768">
        <f t="shared" ref="CN236:CS236" si="647">CN237+CN238+CN246+CN247</f>
        <v>0</v>
      </c>
      <c r="CO236" s="769">
        <f t="shared" si="647"/>
        <v>387280.59559322009</v>
      </c>
      <c r="CP236" s="769">
        <f t="shared" si="647"/>
        <v>1329844.4412203385</v>
      </c>
      <c r="CQ236" s="769">
        <f t="shared" si="647"/>
        <v>2151558.8644067794</v>
      </c>
      <c r="CR236" s="869">
        <f t="shared" si="647"/>
        <v>7433678.0067796605</v>
      </c>
      <c r="CS236" s="770">
        <f t="shared" si="647"/>
        <v>11302361.908</v>
      </c>
      <c r="CT236" s="893">
        <f t="shared" si="610"/>
        <v>0</v>
      </c>
    </row>
    <row r="237" spans="1:98" ht="24.75" customHeight="1" x14ac:dyDescent="0.25">
      <c r="B237" s="580" t="str">
        <f t="shared" si="600"/>
        <v>C2</v>
      </c>
      <c r="C237" s="600" t="s">
        <v>617</v>
      </c>
      <c r="D237" s="636"/>
      <c r="E237" s="123"/>
      <c r="F237" s="123"/>
      <c r="G237" s="123"/>
      <c r="H237" s="123"/>
      <c r="I237" s="123"/>
      <c r="J237" s="123"/>
      <c r="K237" s="637"/>
      <c r="L237" s="613"/>
      <c r="M237" s="55"/>
      <c r="N237" s="77"/>
      <c r="O237" s="124"/>
      <c r="P237" s="125"/>
      <c r="Q237" s="76"/>
      <c r="R237" s="76"/>
      <c r="S237" s="141"/>
      <c r="T237" s="76"/>
      <c r="U237" s="77"/>
      <c r="V237" s="77"/>
      <c r="W237" s="77"/>
      <c r="X237" s="77"/>
      <c r="Y237" s="127"/>
      <c r="Z237" s="127"/>
      <c r="AA237" s="127"/>
      <c r="AB237" s="127"/>
      <c r="AC237" s="127"/>
      <c r="AD237" s="127"/>
      <c r="AE237" s="127"/>
      <c r="AF237" s="127"/>
      <c r="AG237" s="410"/>
      <c r="AH237" s="439"/>
      <c r="AI237" s="96"/>
      <c r="AJ237" s="96"/>
      <c r="AK237" s="300"/>
      <c r="AL237" s="439"/>
      <c r="AM237" s="96"/>
      <c r="AN237" s="96"/>
      <c r="AO237" s="448"/>
      <c r="AP237" s="505"/>
      <c r="AQ237" s="96"/>
      <c r="AR237" s="96"/>
      <c r="AS237" s="300"/>
      <c r="AT237" s="439"/>
      <c r="AU237" s="96"/>
      <c r="AV237" s="96"/>
      <c r="AW237" s="448"/>
      <c r="AX237" s="505"/>
      <c r="AY237" s="96"/>
      <c r="AZ237" s="96"/>
      <c r="BA237" s="300"/>
      <c r="BB237" s="432"/>
      <c r="BC237" s="39"/>
      <c r="BD237" s="39"/>
      <c r="BE237" s="433"/>
      <c r="BF237" s="499"/>
      <c r="BG237" s="39"/>
      <c r="BH237" s="39"/>
      <c r="BI237" s="291"/>
      <c r="BJ237" s="432"/>
      <c r="BK237" s="39"/>
      <c r="BL237" s="39"/>
      <c r="BM237" s="433"/>
      <c r="BN237" s="499"/>
      <c r="BO237" s="39"/>
      <c r="BP237" s="39"/>
      <c r="BQ237" s="291"/>
      <c r="BR237" s="432"/>
      <c r="BS237" s="39"/>
      <c r="BT237" s="39"/>
      <c r="BU237" s="433"/>
      <c r="BV237" s="499"/>
      <c r="BW237" s="39"/>
      <c r="BX237" s="39"/>
      <c r="BY237" s="291"/>
      <c r="BZ237" s="432"/>
      <c r="CA237" s="39"/>
      <c r="CB237" s="39"/>
      <c r="CC237" s="433"/>
      <c r="CD237" s="349">
        <f t="shared" si="629"/>
        <v>0</v>
      </c>
      <c r="CE237" s="128">
        <f t="shared" si="629"/>
        <v>0</v>
      </c>
      <c r="CF237" s="128">
        <f t="shared" si="629"/>
        <v>0</v>
      </c>
      <c r="CG237" s="350">
        <f t="shared" si="629"/>
        <v>0</v>
      </c>
      <c r="CH237" s="695"/>
      <c r="CI237" s="118"/>
      <c r="CJ237" s="771">
        <f t="shared" ref="CJ237:CJ238" si="648">IF(H237=0,IF(CD237&gt;0,"Error",H237-CD237),H237-CD237)</f>
        <v>0</v>
      </c>
      <c r="CK237" s="772">
        <f t="shared" ref="CK237:CK238" si="649">IF(I237=0,IF(CE237&gt;0,"Error",I237-CE237),I237-CE237)</f>
        <v>0</v>
      </c>
      <c r="CL237" s="772">
        <f t="shared" ref="CL237:CL238" si="650">IF(J237=0,IF(CF237&gt;0,"Error",J237-CF237),J237-CF237)</f>
        <v>0</v>
      </c>
      <c r="CM237" s="773">
        <f t="shared" ref="CM237:CM238" si="651">IF(K237=0,IF(CG237&gt;0,"Error",K237-CG237),K237-CG237)</f>
        <v>0</v>
      </c>
      <c r="CN237" s="771">
        <v>0</v>
      </c>
      <c r="CO237" s="772">
        <f t="shared" si="605"/>
        <v>0</v>
      </c>
      <c r="CP237" s="772">
        <f t="shared" si="606"/>
        <v>0</v>
      </c>
      <c r="CQ237" s="772">
        <f t="shared" si="607"/>
        <v>0</v>
      </c>
      <c r="CR237" s="870">
        <f t="shared" si="608"/>
        <v>0</v>
      </c>
      <c r="CS237" s="773">
        <f t="shared" si="609"/>
        <v>0</v>
      </c>
      <c r="CT237" s="2">
        <f t="shared" si="610"/>
        <v>0</v>
      </c>
    </row>
    <row r="238" spans="1:98" ht="24.75" customHeight="1" x14ac:dyDescent="0.25">
      <c r="B238" s="580" t="str">
        <f t="shared" si="600"/>
        <v>C2</v>
      </c>
      <c r="C238" s="600" t="s">
        <v>618</v>
      </c>
      <c r="D238" s="636"/>
      <c r="E238" s="123"/>
      <c r="F238" s="123"/>
      <c r="G238" s="123"/>
      <c r="H238" s="123"/>
      <c r="I238" s="123"/>
      <c r="J238" s="123"/>
      <c r="K238" s="637"/>
      <c r="L238" s="613"/>
      <c r="M238" s="55"/>
      <c r="N238" s="77"/>
      <c r="O238" s="124"/>
      <c r="P238" s="125"/>
      <c r="Q238" s="76"/>
      <c r="R238" s="76"/>
      <c r="S238" s="141"/>
      <c r="T238" s="76"/>
      <c r="U238" s="77"/>
      <c r="V238" s="77"/>
      <c r="W238" s="77"/>
      <c r="X238" s="77"/>
      <c r="Y238" s="127"/>
      <c r="Z238" s="127"/>
      <c r="AA238" s="127"/>
      <c r="AB238" s="127"/>
      <c r="AC238" s="127"/>
      <c r="AD238" s="127"/>
      <c r="AE238" s="127"/>
      <c r="AF238" s="127"/>
      <c r="AG238" s="410"/>
      <c r="AH238" s="439"/>
      <c r="AI238" s="96"/>
      <c r="AJ238" s="96"/>
      <c r="AK238" s="300"/>
      <c r="AL238" s="439"/>
      <c r="AM238" s="96"/>
      <c r="AN238" s="96"/>
      <c r="AO238" s="448"/>
      <c r="AP238" s="505"/>
      <c r="AQ238" s="96"/>
      <c r="AR238" s="96"/>
      <c r="AS238" s="300"/>
      <c r="AT238" s="439"/>
      <c r="AU238" s="96"/>
      <c r="AV238" s="96"/>
      <c r="AW238" s="448"/>
      <c r="AX238" s="505">
        <f>SUM(AX239:AX245)</f>
        <v>0</v>
      </c>
      <c r="AY238" s="96">
        <f>SUM(AY239:AY245)</f>
        <v>0</v>
      </c>
      <c r="AZ238" s="96">
        <f>SUM(AZ239:AZ245)</f>
        <v>0</v>
      </c>
      <c r="BA238" s="300">
        <f>AX238+AY238+AZ238</f>
        <v>0</v>
      </c>
      <c r="BB238" s="439">
        <f>SUM(BB239:BB245)</f>
        <v>0</v>
      </c>
      <c r="BC238" s="96">
        <f>SUM(BC239:BC245)</f>
        <v>0</v>
      </c>
      <c r="BD238" s="96">
        <f>SUM(BD239:BD245)</f>
        <v>0</v>
      </c>
      <c r="BE238" s="448">
        <f>BB238+BC238+BD238</f>
        <v>0</v>
      </c>
      <c r="BF238" s="505">
        <f>SUM(BF239:BF245)</f>
        <v>0</v>
      </c>
      <c r="BG238" s="96">
        <f>SUM(BG239:BG245)</f>
        <v>0</v>
      </c>
      <c r="BH238" s="96">
        <f>SUM(BH239:BH245)</f>
        <v>0</v>
      </c>
      <c r="BI238" s="300">
        <f>BF238+BG238+BH238</f>
        <v>0</v>
      </c>
      <c r="BJ238" s="439">
        <f>SUM(BJ239:BJ245)</f>
        <v>72749.251220338978</v>
      </c>
      <c r="BK238" s="96">
        <f>SUM(BK239:BK245)</f>
        <v>194072.91355932198</v>
      </c>
      <c r="BL238" s="96">
        <f>SUM(BL239:BL245)</f>
        <v>210089.59322033898</v>
      </c>
      <c r="BM238" s="448">
        <f>BJ238+BK238+BL238</f>
        <v>476911.75799999997</v>
      </c>
      <c r="BN238" s="505">
        <f>SUM(BN239:BN245)</f>
        <v>210251.68572203381</v>
      </c>
      <c r="BO238" s="96">
        <f>SUM(BO239:BO245)</f>
        <v>451394.74576271186</v>
      </c>
      <c r="BP238" s="96">
        <f>SUM(BP239:BP245)</f>
        <v>716670.17491525435</v>
      </c>
      <c r="BQ238" s="300">
        <f>BN238+BO238+BP238</f>
        <v>1378316.6063999999</v>
      </c>
      <c r="BR238" s="439">
        <f>SUM(BR239:BR245)</f>
        <v>0</v>
      </c>
      <c r="BS238" s="96">
        <f>SUM(BS239:BS245)</f>
        <v>0</v>
      </c>
      <c r="BT238" s="96">
        <f>SUM(BT239:BT245)</f>
        <v>0</v>
      </c>
      <c r="BU238" s="448">
        <f>BR238+BS238+BT238</f>
        <v>0</v>
      </c>
      <c r="BV238" s="505">
        <f>SUM(BV239:BV245)</f>
        <v>169748.25284745754</v>
      </c>
      <c r="BW238" s="96">
        <f>SUM(BW239:BW245)</f>
        <v>452836.7983050847</v>
      </c>
      <c r="BX238" s="96">
        <f>SUM(BX239:BX245)</f>
        <v>490209.05084745766</v>
      </c>
      <c r="BY238" s="300">
        <f>BV238+BW238+BX238</f>
        <v>1112794.102</v>
      </c>
      <c r="BZ238" s="439">
        <f>SUM(BZ239:BZ245)</f>
        <v>490587.26668474555</v>
      </c>
      <c r="CA238" s="96">
        <f>SUM(CA239:CA245)</f>
        <v>1053254.4067796611</v>
      </c>
      <c r="CB238" s="96">
        <f>SUM(CB239:CB245)</f>
        <v>1672230.4081355932</v>
      </c>
      <c r="CC238" s="448">
        <f>BZ238+CA238+CB238</f>
        <v>3216072.0816000002</v>
      </c>
      <c r="CD238" s="349">
        <f t="shared" si="629"/>
        <v>943336.45647457591</v>
      </c>
      <c r="CE238" s="128">
        <f t="shared" si="629"/>
        <v>2151558.8644067794</v>
      </c>
      <c r="CF238" s="128">
        <f t="shared" si="629"/>
        <v>3089199.2271186439</v>
      </c>
      <c r="CG238" s="350">
        <f t="shared" si="629"/>
        <v>6184094.5480000004</v>
      </c>
      <c r="CH238" s="695"/>
      <c r="CI238" s="118"/>
      <c r="CJ238" s="823" t="str">
        <f t="shared" si="648"/>
        <v>Error</v>
      </c>
      <c r="CK238" s="825" t="str">
        <f t="shared" si="649"/>
        <v>Error</v>
      </c>
      <c r="CL238" s="824" t="str">
        <f t="shared" si="650"/>
        <v>Error</v>
      </c>
      <c r="CM238" s="826" t="str">
        <f t="shared" si="651"/>
        <v>Error</v>
      </c>
      <c r="CN238" s="823">
        <f>CN239+CN240+CN241+CN242+CN243+CN244+CN245</f>
        <v>0</v>
      </c>
      <c r="CO238" s="825">
        <f>CO239+CO240+CO241+CO242+CO243+CO244+CO245</f>
        <v>387280.59559322009</v>
      </c>
      <c r="CP238" s="824">
        <f t="shared" ref="CP238:CS238" si="652">CP239+CP240+CP241+CP242+CP243+CP244+CP245</f>
        <v>556055.86088135582</v>
      </c>
      <c r="CQ238" s="824">
        <f t="shared" si="652"/>
        <v>2151558.8644067794</v>
      </c>
      <c r="CR238" s="871">
        <f t="shared" si="652"/>
        <v>3089199.2271186439</v>
      </c>
      <c r="CS238" s="894">
        <f t="shared" si="652"/>
        <v>6184094.5479999995</v>
      </c>
      <c r="CT238" s="893">
        <f t="shared" si="610"/>
        <v>0</v>
      </c>
    </row>
    <row r="239" spans="1:98" ht="24.75" customHeight="1" x14ac:dyDescent="0.25">
      <c r="B239" s="580" t="str">
        <f t="shared" si="600"/>
        <v>C2</v>
      </c>
      <c r="C239" s="601" t="s">
        <v>619</v>
      </c>
      <c r="D239" s="638"/>
      <c r="E239" s="129"/>
      <c r="F239" s="129"/>
      <c r="G239" s="129"/>
      <c r="H239" s="129"/>
      <c r="I239" s="129"/>
      <c r="J239" s="129"/>
      <c r="K239" s="639"/>
      <c r="L239" s="1107">
        <v>1589705.86</v>
      </c>
      <c r="M239" s="138">
        <v>194229</v>
      </c>
      <c r="N239" s="131"/>
      <c r="O239" s="132"/>
      <c r="P239" s="133"/>
      <c r="Q239" s="134" t="s">
        <v>671</v>
      </c>
      <c r="R239" s="134">
        <v>63</v>
      </c>
      <c r="S239" s="139"/>
      <c r="T239" s="134" t="s">
        <v>28</v>
      </c>
      <c r="U239" s="42"/>
      <c r="V239" s="42"/>
      <c r="W239" s="42"/>
      <c r="X239" s="43">
        <v>44644</v>
      </c>
      <c r="Y239" s="46"/>
      <c r="Z239" s="46"/>
      <c r="AA239" s="46"/>
      <c r="AB239" s="46"/>
      <c r="AC239" s="46"/>
      <c r="AD239" s="46"/>
      <c r="AE239" s="46"/>
      <c r="AF239" s="46"/>
      <c r="AG239" s="409"/>
      <c r="AH239" s="438"/>
      <c r="AI239" s="136"/>
      <c r="AJ239" s="136"/>
      <c r="AK239" s="556"/>
      <c r="AL239" s="438"/>
      <c r="AM239" s="136"/>
      <c r="AN239" s="136"/>
      <c r="AO239" s="570"/>
      <c r="AP239" s="567"/>
      <c r="AQ239" s="136"/>
      <c r="AR239" s="136"/>
      <c r="AS239" s="556"/>
      <c r="AT239" s="438"/>
      <c r="AU239" s="136"/>
      <c r="AV239" s="136"/>
      <c r="AW239" s="570"/>
      <c r="AX239" s="567"/>
      <c r="AY239" s="136"/>
      <c r="AZ239" s="136"/>
      <c r="BA239" s="556"/>
      <c r="BB239" s="434"/>
      <c r="BC239" s="17"/>
      <c r="BD239" s="17"/>
      <c r="BE239" s="437"/>
      <c r="BF239" s="320"/>
      <c r="BG239" s="17"/>
      <c r="BH239" s="17"/>
      <c r="BI239" s="293"/>
      <c r="BJ239" s="443">
        <v>8888.4457627118609</v>
      </c>
      <c r="BK239" s="95"/>
      <c r="BL239" s="95">
        <v>49380.254237288136</v>
      </c>
      <c r="BM239" s="352">
        <f>BJ239+BK239+BL239</f>
        <v>58268.7</v>
      </c>
      <c r="BN239" s="501"/>
      <c r="BO239" s="92"/>
      <c r="BP239" s="92"/>
      <c r="BQ239" s="293"/>
      <c r="BR239" s="434"/>
      <c r="BS239" s="17"/>
      <c r="BT239" s="17"/>
      <c r="BU239" s="437"/>
      <c r="BV239" s="506">
        <v>20739.706779661006</v>
      </c>
      <c r="BW239" s="95"/>
      <c r="BX239" s="95">
        <v>115220.59322033898</v>
      </c>
      <c r="BY239" s="295">
        <f>BV239+BW239+BX239</f>
        <v>135960.29999999999</v>
      </c>
      <c r="BZ239" s="351"/>
      <c r="CA239" s="92"/>
      <c r="CB239" s="92"/>
      <c r="CC239" s="437"/>
      <c r="CD239" s="351">
        <f t="shared" si="629"/>
        <v>29628.152542372867</v>
      </c>
      <c r="CE239" s="92">
        <f t="shared" si="629"/>
        <v>0</v>
      </c>
      <c r="CF239" s="92">
        <f t="shared" si="629"/>
        <v>164600.84745762713</v>
      </c>
      <c r="CG239" s="352">
        <f t="shared" si="629"/>
        <v>194229</v>
      </c>
      <c r="CH239" s="695" t="s">
        <v>739</v>
      </c>
      <c r="CI239" s="118" t="s">
        <v>739</v>
      </c>
      <c r="CJ239" s="774"/>
      <c r="CK239" s="775"/>
      <c r="CL239" s="775"/>
      <c r="CM239" s="776"/>
      <c r="CN239" s="774">
        <v>0</v>
      </c>
      <c r="CO239" s="775">
        <f t="shared" si="605"/>
        <v>0</v>
      </c>
      <c r="CP239" s="775">
        <f t="shared" si="606"/>
        <v>29628.152542372867</v>
      </c>
      <c r="CQ239" s="775">
        <f t="shared" si="607"/>
        <v>0</v>
      </c>
      <c r="CR239" s="872">
        <f t="shared" si="608"/>
        <v>164600.84745762713</v>
      </c>
      <c r="CS239" s="776">
        <f t="shared" si="609"/>
        <v>194229</v>
      </c>
      <c r="CT239" s="2">
        <f t="shared" si="610"/>
        <v>0</v>
      </c>
    </row>
    <row r="240" spans="1:98" ht="24.75" customHeight="1" x14ac:dyDescent="0.25">
      <c r="B240" s="580" t="str">
        <f t="shared" si="600"/>
        <v>C2</v>
      </c>
      <c r="C240" s="601" t="s">
        <v>620</v>
      </c>
      <c r="D240" s="638"/>
      <c r="E240" s="129"/>
      <c r="F240" s="129"/>
      <c r="G240" s="129"/>
      <c r="H240" s="129"/>
      <c r="I240" s="129"/>
      <c r="J240" s="129"/>
      <c r="K240" s="639"/>
      <c r="L240" s="1108"/>
      <c r="M240" s="138">
        <v>632123.4</v>
      </c>
      <c r="N240" s="131"/>
      <c r="O240" s="132"/>
      <c r="P240" s="133"/>
      <c r="Q240" s="134" t="s">
        <v>671</v>
      </c>
      <c r="R240" s="134">
        <v>866</v>
      </c>
      <c r="S240" s="139"/>
      <c r="T240" s="134" t="s">
        <v>28</v>
      </c>
      <c r="U240" s="42"/>
      <c r="V240" s="42"/>
      <c r="W240" s="42"/>
      <c r="X240" s="43">
        <v>44644</v>
      </c>
      <c r="Y240" s="46"/>
      <c r="Z240" s="46"/>
      <c r="AA240" s="46"/>
      <c r="AB240" s="46"/>
      <c r="AC240" s="46"/>
      <c r="AD240" s="46"/>
      <c r="AE240" s="46"/>
      <c r="AF240" s="46"/>
      <c r="AG240" s="409"/>
      <c r="AH240" s="438"/>
      <c r="AI240" s="136"/>
      <c r="AJ240" s="136"/>
      <c r="AK240" s="556"/>
      <c r="AL240" s="438"/>
      <c r="AM240" s="136"/>
      <c r="AN240" s="136"/>
      <c r="AO240" s="570"/>
      <c r="AP240" s="567"/>
      <c r="AQ240" s="136"/>
      <c r="AR240" s="136"/>
      <c r="AS240" s="556"/>
      <c r="AT240" s="438"/>
      <c r="AU240" s="136"/>
      <c r="AV240" s="136"/>
      <c r="AW240" s="570"/>
      <c r="AX240" s="567"/>
      <c r="AY240" s="136"/>
      <c r="AZ240" s="136"/>
      <c r="BA240" s="556"/>
      <c r="BB240" s="434"/>
      <c r="BC240" s="17"/>
      <c r="BD240" s="17"/>
      <c r="BE240" s="437"/>
      <c r="BF240" s="320"/>
      <c r="BG240" s="17"/>
      <c r="BH240" s="17"/>
      <c r="BI240" s="293"/>
      <c r="BJ240" s="443">
        <v>28927.681016949151</v>
      </c>
      <c r="BK240" s="95"/>
      <c r="BL240" s="95">
        <v>160709.33898305084</v>
      </c>
      <c r="BM240" s="352">
        <f t="shared" ref="BM240:BM241" si="653">BJ240+BK240+BL240</f>
        <v>189637.02</v>
      </c>
      <c r="BN240" s="501"/>
      <c r="BO240" s="92"/>
      <c r="BP240" s="92"/>
      <c r="BQ240" s="293"/>
      <c r="BR240" s="434"/>
      <c r="BS240" s="17"/>
      <c r="BT240" s="17"/>
      <c r="BU240" s="437"/>
      <c r="BV240" s="506">
        <v>67497.922372881323</v>
      </c>
      <c r="BW240" s="95"/>
      <c r="BX240" s="95">
        <v>374988.45762711868</v>
      </c>
      <c r="BY240" s="295">
        <f t="shared" ref="BY240:BY241" si="654">BV240+BW240+BX240</f>
        <v>442486.38</v>
      </c>
      <c r="BZ240" s="351"/>
      <c r="CA240" s="92"/>
      <c r="CB240" s="92"/>
      <c r="CC240" s="437"/>
      <c r="CD240" s="351">
        <f t="shared" si="629"/>
        <v>96425.603389830474</v>
      </c>
      <c r="CE240" s="92">
        <f t="shared" si="629"/>
        <v>0</v>
      </c>
      <c r="CF240" s="92">
        <f t="shared" si="629"/>
        <v>535697.79661016958</v>
      </c>
      <c r="CG240" s="352">
        <f t="shared" si="629"/>
        <v>632123.4</v>
      </c>
      <c r="CH240" s="695" t="s">
        <v>739</v>
      </c>
      <c r="CI240" s="118" t="s">
        <v>739</v>
      </c>
      <c r="CJ240" s="774"/>
      <c r="CK240" s="775"/>
      <c r="CL240" s="775"/>
      <c r="CM240" s="776"/>
      <c r="CN240" s="774">
        <v>0</v>
      </c>
      <c r="CO240" s="775">
        <f t="shared" si="605"/>
        <v>0</v>
      </c>
      <c r="CP240" s="775">
        <f t="shared" si="606"/>
        <v>96425.603389830474</v>
      </c>
      <c r="CQ240" s="775">
        <f t="shared" si="607"/>
        <v>0</v>
      </c>
      <c r="CR240" s="872">
        <f t="shared" si="608"/>
        <v>535697.79661016958</v>
      </c>
      <c r="CS240" s="776">
        <f t="shared" si="609"/>
        <v>632123.4</v>
      </c>
      <c r="CT240" s="2">
        <f t="shared" si="610"/>
        <v>0</v>
      </c>
    </row>
    <row r="241" spans="2:98" ht="24.75" customHeight="1" x14ac:dyDescent="0.25">
      <c r="B241" s="580" t="str">
        <f t="shared" si="600"/>
        <v>C2</v>
      </c>
      <c r="C241" s="601" t="s">
        <v>621</v>
      </c>
      <c r="D241" s="638"/>
      <c r="E241" s="129"/>
      <c r="F241" s="129"/>
      <c r="G241" s="129"/>
      <c r="H241" s="129"/>
      <c r="I241" s="129"/>
      <c r="J241" s="129"/>
      <c r="K241" s="639"/>
      <c r="L241" s="1109"/>
      <c r="M241" s="138">
        <v>763353.45999999985</v>
      </c>
      <c r="N241" s="131"/>
      <c r="O241" s="132"/>
      <c r="P241" s="133"/>
      <c r="Q241" s="134" t="s">
        <v>671</v>
      </c>
      <c r="R241" s="134">
        <v>438</v>
      </c>
      <c r="S241" s="139"/>
      <c r="T241" s="134" t="s">
        <v>27</v>
      </c>
      <c r="U241" s="42"/>
      <c r="V241" s="42"/>
      <c r="W241" s="42"/>
      <c r="X241" s="43">
        <v>44644</v>
      </c>
      <c r="Y241" s="46"/>
      <c r="Z241" s="46"/>
      <c r="AA241" s="46"/>
      <c r="AB241" s="46"/>
      <c r="AC241" s="46"/>
      <c r="AD241" s="46"/>
      <c r="AE241" s="46"/>
      <c r="AF241" s="46"/>
      <c r="AG241" s="409"/>
      <c r="AH241" s="438"/>
      <c r="AI241" s="136"/>
      <c r="AJ241" s="136"/>
      <c r="AK241" s="556"/>
      <c r="AL241" s="438"/>
      <c r="AM241" s="136"/>
      <c r="AN241" s="136"/>
      <c r="AO241" s="570"/>
      <c r="AP241" s="567"/>
      <c r="AQ241" s="136"/>
      <c r="AR241" s="136"/>
      <c r="AS241" s="556"/>
      <c r="AT241" s="438"/>
      <c r="AU241" s="136"/>
      <c r="AV241" s="136"/>
      <c r="AW241" s="570"/>
      <c r="AX241" s="567"/>
      <c r="AY241" s="136"/>
      <c r="AZ241" s="136"/>
      <c r="BA241" s="556"/>
      <c r="BB241" s="434"/>
      <c r="BC241" s="17"/>
      <c r="BD241" s="17"/>
      <c r="BE241" s="437"/>
      <c r="BF241" s="320"/>
      <c r="BG241" s="17"/>
      <c r="BH241" s="17"/>
      <c r="BI241" s="293"/>
      <c r="BJ241" s="443">
        <v>34933.124440677959</v>
      </c>
      <c r="BK241" s="95">
        <v>194072.91355932198</v>
      </c>
      <c r="BL241" s="95"/>
      <c r="BM241" s="352">
        <f t="shared" si="653"/>
        <v>229006.03799999994</v>
      </c>
      <c r="BN241" s="501"/>
      <c r="BO241" s="92"/>
      <c r="BP241" s="92"/>
      <c r="BQ241" s="293"/>
      <c r="BR241" s="434"/>
      <c r="BS241" s="17"/>
      <c r="BT241" s="17"/>
      <c r="BU241" s="437"/>
      <c r="BV241" s="506">
        <v>81510.623694915208</v>
      </c>
      <c r="BW241" s="95">
        <v>452836.7983050847</v>
      </c>
      <c r="BX241" s="95"/>
      <c r="BY241" s="295">
        <f t="shared" si="654"/>
        <v>534347.4219999999</v>
      </c>
      <c r="BZ241" s="351"/>
      <c r="CA241" s="92"/>
      <c r="CB241" s="92"/>
      <c r="CC241" s="437"/>
      <c r="CD241" s="351">
        <f t="shared" ref="CD241:CG256" si="655">AH241+AL241+AP241+AT241+AX241+BB241+BF241+BJ241+BN241+BR241+BV241+BZ241</f>
        <v>116443.74813559317</v>
      </c>
      <c r="CE241" s="92">
        <f t="shared" si="655"/>
        <v>646909.71186440671</v>
      </c>
      <c r="CF241" s="92">
        <f t="shared" si="655"/>
        <v>0</v>
      </c>
      <c r="CG241" s="352">
        <f t="shared" si="655"/>
        <v>763353.45999999985</v>
      </c>
      <c r="CH241" s="695" t="s">
        <v>739</v>
      </c>
      <c r="CI241" s="118" t="s">
        <v>739</v>
      </c>
      <c r="CJ241" s="774"/>
      <c r="CK241" s="775"/>
      <c r="CL241" s="775"/>
      <c r="CM241" s="776"/>
      <c r="CN241" s="774">
        <v>0</v>
      </c>
      <c r="CO241" s="775">
        <f t="shared" si="605"/>
        <v>116443.74813559317</v>
      </c>
      <c r="CP241" s="775">
        <f t="shared" si="606"/>
        <v>0</v>
      </c>
      <c r="CQ241" s="775">
        <f t="shared" si="607"/>
        <v>646909.71186440671</v>
      </c>
      <c r="CR241" s="872">
        <f t="shared" si="608"/>
        <v>0</v>
      </c>
      <c r="CS241" s="776">
        <f t="shared" si="609"/>
        <v>763353.45999999985</v>
      </c>
      <c r="CT241" s="2">
        <f t="shared" si="610"/>
        <v>0</v>
      </c>
    </row>
    <row r="242" spans="2:98" ht="24.75" customHeight="1" x14ac:dyDescent="0.25">
      <c r="B242" s="580" t="str">
        <f t="shared" si="600"/>
        <v>C2</v>
      </c>
      <c r="C242" s="601" t="s">
        <v>622</v>
      </c>
      <c r="D242" s="638"/>
      <c r="E242" s="129"/>
      <c r="F242" s="129"/>
      <c r="G242" s="129"/>
      <c r="H242" s="129"/>
      <c r="I242" s="129"/>
      <c r="J242" s="129"/>
      <c r="K242" s="639"/>
      <c r="L242" s="614"/>
      <c r="M242" s="138">
        <v>1775486</v>
      </c>
      <c r="N242" s="131"/>
      <c r="O242" s="132"/>
      <c r="P242" s="133"/>
      <c r="Q242" s="134" t="s">
        <v>671</v>
      </c>
      <c r="R242" s="134">
        <v>274</v>
      </c>
      <c r="S242" s="139"/>
      <c r="T242" s="134" t="s">
        <v>27</v>
      </c>
      <c r="U242" s="42"/>
      <c r="V242" s="42"/>
      <c r="W242" s="42"/>
      <c r="X242" s="43">
        <v>44649</v>
      </c>
      <c r="Y242" s="46"/>
      <c r="Z242" s="46"/>
      <c r="AA242" s="46"/>
      <c r="AB242" s="46"/>
      <c r="AC242" s="46"/>
      <c r="AD242" s="46"/>
      <c r="AE242" s="46"/>
      <c r="AF242" s="46"/>
      <c r="AG242" s="409"/>
      <c r="AH242" s="438"/>
      <c r="AI242" s="136"/>
      <c r="AJ242" s="136"/>
      <c r="AK242" s="556"/>
      <c r="AL242" s="438"/>
      <c r="AM242" s="136"/>
      <c r="AN242" s="136"/>
      <c r="AO242" s="570"/>
      <c r="AP242" s="567"/>
      <c r="AQ242" s="136"/>
      <c r="AR242" s="136"/>
      <c r="AS242" s="556"/>
      <c r="AT242" s="438"/>
      <c r="AU242" s="136"/>
      <c r="AV242" s="136"/>
      <c r="AW242" s="570"/>
      <c r="AX242" s="567"/>
      <c r="AY242" s="136"/>
      <c r="AZ242" s="136"/>
      <c r="BA242" s="556"/>
      <c r="BB242" s="434"/>
      <c r="BC242" s="17"/>
      <c r="BD242" s="17"/>
      <c r="BE242" s="437"/>
      <c r="BF242" s="320"/>
      <c r="BG242" s="17"/>
      <c r="BH242" s="17"/>
      <c r="BI242" s="293"/>
      <c r="BJ242" s="434"/>
      <c r="BK242" s="17"/>
      <c r="BL242" s="17"/>
      <c r="BM242" s="437"/>
      <c r="BN242" s="506">
        <v>81251.054237288074</v>
      </c>
      <c r="BO242" s="95">
        <v>451394.74576271186</v>
      </c>
      <c r="BP242" s="95"/>
      <c r="BQ242" s="295">
        <f>BN242+BO242+BP242</f>
        <v>532645.79999999993</v>
      </c>
      <c r="BR242" s="351"/>
      <c r="BS242" s="92"/>
      <c r="BT242" s="92"/>
      <c r="BU242" s="437"/>
      <c r="BV242" s="320"/>
      <c r="BW242" s="17"/>
      <c r="BX242" s="17"/>
      <c r="BY242" s="293"/>
      <c r="BZ242" s="443">
        <v>189585.79322033888</v>
      </c>
      <c r="CA242" s="95">
        <v>1053254.4067796611</v>
      </c>
      <c r="CB242" s="95"/>
      <c r="CC242" s="352">
        <f>BZ242+CA242+CB242</f>
        <v>1242840.2</v>
      </c>
      <c r="CD242" s="351">
        <f t="shared" si="655"/>
        <v>270836.84745762695</v>
      </c>
      <c r="CE242" s="92">
        <f t="shared" si="655"/>
        <v>1504649.1525423729</v>
      </c>
      <c r="CF242" s="92">
        <f t="shared" si="655"/>
        <v>0</v>
      </c>
      <c r="CG242" s="352">
        <f t="shared" si="655"/>
        <v>1775486</v>
      </c>
      <c r="CH242" s="695" t="s">
        <v>739</v>
      </c>
      <c r="CI242" s="118" t="s">
        <v>766</v>
      </c>
      <c r="CJ242" s="774"/>
      <c r="CK242" s="775"/>
      <c r="CL242" s="775"/>
      <c r="CM242" s="776"/>
      <c r="CN242" s="774">
        <v>0</v>
      </c>
      <c r="CO242" s="775">
        <f t="shared" si="605"/>
        <v>270836.84745762695</v>
      </c>
      <c r="CP242" s="775">
        <f t="shared" si="606"/>
        <v>0</v>
      </c>
      <c r="CQ242" s="775">
        <f t="shared" si="607"/>
        <v>1504649.1525423729</v>
      </c>
      <c r="CR242" s="872">
        <f t="shared" si="608"/>
        <v>0</v>
      </c>
      <c r="CS242" s="776">
        <f t="shared" si="609"/>
        <v>1775486</v>
      </c>
      <c r="CT242" s="2">
        <f t="shared" si="610"/>
        <v>0</v>
      </c>
    </row>
    <row r="243" spans="2:98" ht="24.75" customHeight="1" x14ac:dyDescent="0.25">
      <c r="B243" s="580" t="str">
        <f t="shared" si="600"/>
        <v>C2</v>
      </c>
      <c r="C243" s="601" t="s">
        <v>623</v>
      </c>
      <c r="D243" s="638"/>
      <c r="E243" s="129"/>
      <c r="F243" s="129"/>
      <c r="G243" s="129"/>
      <c r="H243" s="129"/>
      <c r="I243" s="129"/>
      <c r="J243" s="129"/>
      <c r="K243" s="639"/>
      <c r="L243" s="614"/>
      <c r="M243" s="138">
        <v>0</v>
      </c>
      <c r="N243" s="131"/>
      <c r="O243" s="132"/>
      <c r="P243" s="133"/>
      <c r="Q243" s="134" t="s">
        <v>671</v>
      </c>
      <c r="R243" s="134"/>
      <c r="S243" s="139"/>
      <c r="T243" s="134" t="s">
        <v>27</v>
      </c>
      <c r="U243" s="42"/>
      <c r="V243" s="42"/>
      <c r="W243" s="42"/>
      <c r="X243" s="43">
        <v>44649</v>
      </c>
      <c r="Y243" s="46"/>
      <c r="Z243" s="46"/>
      <c r="AA243" s="46"/>
      <c r="AB243" s="46"/>
      <c r="AC243" s="46"/>
      <c r="AD243" s="46"/>
      <c r="AE243" s="46"/>
      <c r="AF243" s="46"/>
      <c r="AG243" s="409"/>
      <c r="AH243" s="438"/>
      <c r="AI243" s="136"/>
      <c r="AJ243" s="136"/>
      <c r="AK243" s="556"/>
      <c r="AL243" s="438"/>
      <c r="AM243" s="136"/>
      <c r="AN243" s="136"/>
      <c r="AO243" s="570"/>
      <c r="AP243" s="567"/>
      <c r="AQ243" s="136"/>
      <c r="AR243" s="136"/>
      <c r="AS243" s="556"/>
      <c r="AT243" s="438"/>
      <c r="AU243" s="136"/>
      <c r="AV243" s="136"/>
      <c r="AW243" s="570"/>
      <c r="AX243" s="567"/>
      <c r="AY243" s="136"/>
      <c r="AZ243" s="136"/>
      <c r="BA243" s="556"/>
      <c r="BB243" s="434"/>
      <c r="BC243" s="17"/>
      <c r="BD243" s="17"/>
      <c r="BE243" s="437"/>
      <c r="BF243" s="320"/>
      <c r="BG243" s="17"/>
      <c r="BH243" s="17"/>
      <c r="BI243" s="293"/>
      <c r="BJ243" s="434"/>
      <c r="BK243" s="17"/>
      <c r="BL243" s="17"/>
      <c r="BM243" s="437"/>
      <c r="BN243" s="320"/>
      <c r="BO243" s="17"/>
      <c r="BP243" s="17"/>
      <c r="BQ243" s="295">
        <f t="shared" ref="BQ243:BQ245" si="656">BN243+BO243+BP243</f>
        <v>0</v>
      </c>
      <c r="BR243" s="351"/>
      <c r="BS243" s="92"/>
      <c r="BT243" s="92"/>
      <c r="BU243" s="437"/>
      <c r="BV243" s="320"/>
      <c r="BW243" s="17"/>
      <c r="BX243" s="17"/>
      <c r="BY243" s="293"/>
      <c r="BZ243" s="434"/>
      <c r="CA243" s="17"/>
      <c r="CB243" s="17"/>
      <c r="CC243" s="352">
        <f t="shared" ref="CC243:CC245" si="657">BZ243+CA243+CB243</f>
        <v>0</v>
      </c>
      <c r="CD243" s="351">
        <f t="shared" si="655"/>
        <v>0</v>
      </c>
      <c r="CE243" s="92">
        <f t="shared" si="655"/>
        <v>0</v>
      </c>
      <c r="CF243" s="92">
        <f t="shared" si="655"/>
        <v>0</v>
      </c>
      <c r="CG243" s="352">
        <f t="shared" si="655"/>
        <v>0</v>
      </c>
      <c r="CH243" s="695"/>
      <c r="CI243" s="118"/>
      <c r="CJ243" s="774"/>
      <c r="CK243" s="775"/>
      <c r="CL243" s="775"/>
      <c r="CM243" s="776"/>
      <c r="CN243" s="774">
        <v>0</v>
      </c>
      <c r="CO243" s="775">
        <f t="shared" si="605"/>
        <v>0</v>
      </c>
      <c r="CP243" s="775">
        <f t="shared" si="606"/>
        <v>0</v>
      </c>
      <c r="CQ243" s="775">
        <f t="shared" si="607"/>
        <v>0</v>
      </c>
      <c r="CR243" s="872">
        <f t="shared" si="608"/>
        <v>0</v>
      </c>
      <c r="CS243" s="776">
        <f t="shared" si="609"/>
        <v>0</v>
      </c>
      <c r="CT243" s="2">
        <f t="shared" si="610"/>
        <v>0</v>
      </c>
    </row>
    <row r="244" spans="2:98" ht="24.75" customHeight="1" x14ac:dyDescent="0.25">
      <c r="B244" s="580" t="str">
        <f t="shared" si="600"/>
        <v>C2</v>
      </c>
      <c r="C244" s="601" t="s">
        <v>624</v>
      </c>
      <c r="D244" s="638"/>
      <c r="E244" s="129"/>
      <c r="F244" s="129"/>
      <c r="G244" s="129"/>
      <c r="H244" s="129"/>
      <c r="I244" s="129"/>
      <c r="J244" s="129"/>
      <c r="K244" s="639"/>
      <c r="L244" s="614"/>
      <c r="M244" s="138">
        <v>2682633</v>
      </c>
      <c r="N244" s="131"/>
      <c r="O244" s="132"/>
      <c r="P244" s="133"/>
      <c r="Q244" s="134" t="s">
        <v>671</v>
      </c>
      <c r="R244" s="134">
        <v>104</v>
      </c>
      <c r="S244" s="139"/>
      <c r="T244" s="134" t="s">
        <v>28</v>
      </c>
      <c r="U244" s="42"/>
      <c r="V244" s="42"/>
      <c r="W244" s="42"/>
      <c r="X244" s="43">
        <v>44649</v>
      </c>
      <c r="Y244" s="46"/>
      <c r="Z244" s="46"/>
      <c r="AA244" s="46"/>
      <c r="AB244" s="46"/>
      <c r="AC244" s="46"/>
      <c r="AD244" s="46"/>
      <c r="AE244" s="46"/>
      <c r="AF244" s="46"/>
      <c r="AG244" s="409"/>
      <c r="AH244" s="438"/>
      <c r="AI244" s="136"/>
      <c r="AJ244" s="136"/>
      <c r="AK244" s="556"/>
      <c r="AL244" s="438"/>
      <c r="AM244" s="136"/>
      <c r="AN244" s="136"/>
      <c r="AO244" s="570"/>
      <c r="AP244" s="567"/>
      <c r="AQ244" s="136"/>
      <c r="AR244" s="136"/>
      <c r="AS244" s="556"/>
      <c r="AT244" s="438"/>
      <c r="AU244" s="136"/>
      <c r="AV244" s="136"/>
      <c r="AW244" s="570"/>
      <c r="AX244" s="567"/>
      <c r="AY244" s="136"/>
      <c r="AZ244" s="136"/>
      <c r="BA244" s="556"/>
      <c r="BB244" s="434"/>
      <c r="BC244" s="17"/>
      <c r="BD244" s="17"/>
      <c r="BE244" s="437"/>
      <c r="BF244" s="320"/>
      <c r="BG244" s="17"/>
      <c r="BH244" s="17"/>
      <c r="BI244" s="293"/>
      <c r="BJ244" s="434"/>
      <c r="BK244" s="17"/>
      <c r="BL244" s="17"/>
      <c r="BM244" s="437"/>
      <c r="BN244" s="506">
        <v>122764.56101694913</v>
      </c>
      <c r="BO244" s="95"/>
      <c r="BP244" s="95">
        <v>682025.3389830509</v>
      </c>
      <c r="BQ244" s="295">
        <f t="shared" si="656"/>
        <v>804789.9</v>
      </c>
      <c r="BR244" s="351"/>
      <c r="BS244" s="92"/>
      <c r="BT244" s="92"/>
      <c r="BU244" s="437"/>
      <c r="BV244" s="320"/>
      <c r="BW244" s="17"/>
      <c r="BX244" s="17"/>
      <c r="BY244" s="293"/>
      <c r="BZ244" s="443">
        <v>286450.6423728813</v>
      </c>
      <c r="CA244" s="95"/>
      <c r="CB244" s="95">
        <v>1591392.4576271186</v>
      </c>
      <c r="CC244" s="352">
        <f t="shared" si="657"/>
        <v>1877843.0999999999</v>
      </c>
      <c r="CD244" s="351">
        <f t="shared" si="655"/>
        <v>409215.20338983042</v>
      </c>
      <c r="CE244" s="92">
        <f t="shared" si="655"/>
        <v>0</v>
      </c>
      <c r="CF244" s="92">
        <f t="shared" si="655"/>
        <v>2273417.7966101696</v>
      </c>
      <c r="CG244" s="352">
        <f t="shared" si="655"/>
        <v>2682633</v>
      </c>
      <c r="CH244" s="695" t="s">
        <v>739</v>
      </c>
      <c r="CI244" s="118" t="s">
        <v>766</v>
      </c>
      <c r="CJ244" s="774"/>
      <c r="CK244" s="775"/>
      <c r="CL244" s="775"/>
      <c r="CM244" s="776"/>
      <c r="CN244" s="774">
        <v>0</v>
      </c>
      <c r="CO244" s="775">
        <f t="shared" si="605"/>
        <v>0</v>
      </c>
      <c r="CP244" s="775">
        <f t="shared" si="606"/>
        <v>409215.20338983042</v>
      </c>
      <c r="CQ244" s="775">
        <f t="shared" si="607"/>
        <v>0</v>
      </c>
      <c r="CR244" s="872">
        <f t="shared" si="608"/>
        <v>2273417.7966101696</v>
      </c>
      <c r="CS244" s="776">
        <f t="shared" si="609"/>
        <v>2682633</v>
      </c>
      <c r="CT244" s="2">
        <f t="shared" si="610"/>
        <v>0</v>
      </c>
    </row>
    <row r="245" spans="2:98" ht="24.75" customHeight="1" x14ac:dyDescent="0.25">
      <c r="B245" s="580" t="str">
        <f t="shared" si="600"/>
        <v>C2</v>
      </c>
      <c r="C245" s="601" t="s">
        <v>625</v>
      </c>
      <c r="D245" s="638"/>
      <c r="E245" s="129"/>
      <c r="F245" s="129"/>
      <c r="G245" s="129"/>
      <c r="H245" s="129"/>
      <c r="I245" s="129"/>
      <c r="J245" s="129"/>
      <c r="K245" s="639"/>
      <c r="L245" s="614"/>
      <c r="M245" s="138">
        <v>136269.68799999999</v>
      </c>
      <c r="N245" s="131"/>
      <c r="O245" s="132"/>
      <c r="P245" s="133"/>
      <c r="Q245" s="134" t="s">
        <v>671</v>
      </c>
      <c r="R245" s="134">
        <v>14</v>
      </c>
      <c r="S245" s="139"/>
      <c r="T245" s="134" t="s">
        <v>28</v>
      </c>
      <c r="U245" s="42"/>
      <c r="V245" s="42"/>
      <c r="W245" s="42"/>
      <c r="X245" s="43">
        <v>44649</v>
      </c>
      <c r="Y245" s="46"/>
      <c r="Z245" s="46"/>
      <c r="AA245" s="46"/>
      <c r="AB245" s="46"/>
      <c r="AC245" s="46"/>
      <c r="AD245" s="46"/>
      <c r="AE245" s="46"/>
      <c r="AF245" s="46"/>
      <c r="AG245" s="409"/>
      <c r="AH245" s="438"/>
      <c r="AI245" s="136"/>
      <c r="AJ245" s="136"/>
      <c r="AK245" s="556"/>
      <c r="AL245" s="438"/>
      <c r="AM245" s="136"/>
      <c r="AN245" s="136"/>
      <c r="AO245" s="570"/>
      <c r="AP245" s="567"/>
      <c r="AQ245" s="136"/>
      <c r="AR245" s="136"/>
      <c r="AS245" s="556"/>
      <c r="AT245" s="438"/>
      <c r="AU245" s="136"/>
      <c r="AV245" s="136"/>
      <c r="AW245" s="570"/>
      <c r="AX245" s="567"/>
      <c r="AY245" s="136"/>
      <c r="AZ245" s="136"/>
      <c r="BA245" s="556"/>
      <c r="BB245" s="434"/>
      <c r="BC245" s="17"/>
      <c r="BD245" s="17"/>
      <c r="BE245" s="437"/>
      <c r="BF245" s="320"/>
      <c r="BG245" s="17"/>
      <c r="BH245" s="17"/>
      <c r="BI245" s="293"/>
      <c r="BJ245" s="434"/>
      <c r="BK245" s="17"/>
      <c r="BL245" s="17"/>
      <c r="BM245" s="437"/>
      <c r="BN245" s="506">
        <v>6236.070467796606</v>
      </c>
      <c r="BO245" s="95"/>
      <c r="BP245" s="95">
        <v>34644.835932203394</v>
      </c>
      <c r="BQ245" s="295">
        <f t="shared" si="656"/>
        <v>40880.9064</v>
      </c>
      <c r="BR245" s="351"/>
      <c r="BS245" s="92"/>
      <c r="BT245" s="92"/>
      <c r="BU245" s="437"/>
      <c r="BV245" s="320"/>
      <c r="BW245" s="17"/>
      <c r="BX245" s="17"/>
      <c r="BY245" s="293"/>
      <c r="BZ245" s="443">
        <v>14550.831091525411</v>
      </c>
      <c r="CA245" s="95"/>
      <c r="CB245" s="95">
        <v>80837.950508474576</v>
      </c>
      <c r="CC245" s="352">
        <f t="shared" si="657"/>
        <v>95388.781599999988</v>
      </c>
      <c r="CD245" s="351">
        <f t="shared" si="655"/>
        <v>20786.901559322017</v>
      </c>
      <c r="CE245" s="92">
        <f t="shared" si="655"/>
        <v>0</v>
      </c>
      <c r="CF245" s="92">
        <f t="shared" si="655"/>
        <v>115482.78644067797</v>
      </c>
      <c r="CG245" s="352">
        <f t="shared" si="655"/>
        <v>136269.68799999999</v>
      </c>
      <c r="CH245" s="695" t="s">
        <v>739</v>
      </c>
      <c r="CI245" s="118" t="s">
        <v>766</v>
      </c>
      <c r="CJ245" s="774"/>
      <c r="CK245" s="775"/>
      <c r="CL245" s="775"/>
      <c r="CM245" s="776"/>
      <c r="CN245" s="774">
        <v>0</v>
      </c>
      <c r="CO245" s="775">
        <f t="shared" si="605"/>
        <v>0</v>
      </c>
      <c r="CP245" s="775">
        <f t="shared" si="606"/>
        <v>20786.901559322017</v>
      </c>
      <c r="CQ245" s="775">
        <f t="shared" si="607"/>
        <v>0</v>
      </c>
      <c r="CR245" s="872">
        <f t="shared" si="608"/>
        <v>115482.78644067797</v>
      </c>
      <c r="CS245" s="776">
        <f t="shared" si="609"/>
        <v>136269.68799999999</v>
      </c>
      <c r="CT245" s="2">
        <f t="shared" si="610"/>
        <v>0</v>
      </c>
    </row>
    <row r="246" spans="2:98" ht="24.75" customHeight="1" x14ac:dyDescent="0.25">
      <c r="B246" s="580" t="str">
        <f t="shared" si="600"/>
        <v>C2</v>
      </c>
      <c r="C246" s="602" t="s">
        <v>626</v>
      </c>
      <c r="D246" s="636"/>
      <c r="E246" s="123"/>
      <c r="F246" s="123"/>
      <c r="G246" s="123"/>
      <c r="H246" s="123"/>
      <c r="I246" s="123"/>
      <c r="J246" s="123"/>
      <c r="K246" s="637"/>
      <c r="L246" s="613"/>
      <c r="M246" s="140">
        <v>96000</v>
      </c>
      <c r="N246" s="77"/>
      <c r="O246" s="124"/>
      <c r="P246" s="125"/>
      <c r="Q246" s="76"/>
      <c r="R246" s="76"/>
      <c r="S246" s="141"/>
      <c r="T246" s="76" t="s">
        <v>28</v>
      </c>
      <c r="U246" s="77"/>
      <c r="V246" s="77"/>
      <c r="W246" s="77"/>
      <c r="X246" s="77"/>
      <c r="Y246" s="127"/>
      <c r="Z246" s="127"/>
      <c r="AA246" s="127"/>
      <c r="AB246" s="127"/>
      <c r="AC246" s="127"/>
      <c r="AD246" s="127"/>
      <c r="AE246" s="127"/>
      <c r="AF246" s="127"/>
      <c r="AG246" s="410"/>
      <c r="AH246" s="439"/>
      <c r="AI246" s="96"/>
      <c r="AJ246" s="96"/>
      <c r="AK246" s="300"/>
      <c r="AL246" s="439"/>
      <c r="AM246" s="96"/>
      <c r="AN246" s="96"/>
      <c r="AO246" s="448"/>
      <c r="AP246" s="505"/>
      <c r="AQ246" s="96"/>
      <c r="AR246" s="96"/>
      <c r="AS246" s="300"/>
      <c r="AT246" s="439"/>
      <c r="AU246" s="96"/>
      <c r="AV246" s="96"/>
      <c r="AW246" s="448"/>
      <c r="AX246" s="505"/>
      <c r="AY246" s="96"/>
      <c r="AZ246" s="96"/>
      <c r="BA246" s="300"/>
      <c r="BB246" s="477"/>
      <c r="BC246" s="128"/>
      <c r="BD246" s="39"/>
      <c r="BE246" s="350"/>
      <c r="BF246" s="511"/>
      <c r="BG246" s="128"/>
      <c r="BH246" s="128"/>
      <c r="BI246" s="292"/>
      <c r="BJ246" s="477"/>
      <c r="BK246" s="128"/>
      <c r="BL246" s="128"/>
      <c r="BM246" s="350"/>
      <c r="BN246" s="500"/>
      <c r="BO246" s="128"/>
      <c r="BP246" s="128"/>
      <c r="BQ246" s="291"/>
      <c r="BR246" s="349">
        <v>2560</v>
      </c>
      <c r="BS246" s="128"/>
      <c r="BT246" s="128">
        <v>29440</v>
      </c>
      <c r="BU246" s="350">
        <f>BR246+BS246+BT246</f>
        <v>32000</v>
      </c>
      <c r="BV246" s="500">
        <v>2560</v>
      </c>
      <c r="BW246" s="128"/>
      <c r="BX246" s="128">
        <v>29440</v>
      </c>
      <c r="BY246" s="350">
        <f>BV246+BW246+BX246</f>
        <v>32000</v>
      </c>
      <c r="BZ246" s="349">
        <v>2560</v>
      </c>
      <c r="CA246" s="128"/>
      <c r="CB246" s="128">
        <v>29440</v>
      </c>
      <c r="CC246" s="350">
        <f>BZ246+CA246+CB246</f>
        <v>32000</v>
      </c>
      <c r="CD246" s="349">
        <f t="shared" si="655"/>
        <v>7680</v>
      </c>
      <c r="CE246" s="128">
        <f t="shared" si="655"/>
        <v>0</v>
      </c>
      <c r="CF246" s="128">
        <f t="shared" si="655"/>
        <v>88320</v>
      </c>
      <c r="CG246" s="350">
        <f t="shared" si="655"/>
        <v>96000</v>
      </c>
      <c r="CH246" s="695"/>
      <c r="CI246" s="118"/>
      <c r="CJ246" s="823" t="str">
        <f t="shared" ref="CJ246:CJ247" si="658">IF(H246=0,IF(CD246&gt;0,"Error",H246-CD246),H246-CD246)</f>
        <v>Error</v>
      </c>
      <c r="CK246" s="824">
        <f t="shared" ref="CK246:CK247" si="659">IF(I246=0,IF(CE246&gt;0,"Error",I246-CE246),I246-CE246)</f>
        <v>0</v>
      </c>
      <c r="CL246" s="825" t="str">
        <f t="shared" ref="CL246:CL247" si="660">IF(J246=0,IF(CF246&gt;0,"Error",J246-CF246),J246-CF246)</f>
        <v>Error</v>
      </c>
      <c r="CM246" s="826" t="str">
        <f t="shared" ref="CM246:CM247" si="661">IF(K246=0,IF(CG246&gt;0,"Error",K246-CG246),K246-CG246)</f>
        <v>Error</v>
      </c>
      <c r="CN246" s="823">
        <v>0</v>
      </c>
      <c r="CO246" s="824">
        <f t="shared" si="605"/>
        <v>0</v>
      </c>
      <c r="CP246" s="825">
        <f t="shared" si="606"/>
        <v>7680</v>
      </c>
      <c r="CQ246" s="824">
        <f t="shared" si="607"/>
        <v>0</v>
      </c>
      <c r="CR246" s="871">
        <f t="shared" si="608"/>
        <v>88320</v>
      </c>
      <c r="CS246" s="826">
        <f t="shared" si="609"/>
        <v>96000</v>
      </c>
      <c r="CT246" s="2">
        <f t="shared" si="610"/>
        <v>0</v>
      </c>
    </row>
    <row r="247" spans="2:98" ht="24.75" customHeight="1" x14ac:dyDescent="0.25">
      <c r="B247" s="580" t="str">
        <f t="shared" si="600"/>
        <v>C2</v>
      </c>
      <c r="C247" s="600" t="s">
        <v>627</v>
      </c>
      <c r="D247" s="636"/>
      <c r="E247" s="123"/>
      <c r="F247" s="123"/>
      <c r="G247" s="123"/>
      <c r="H247" s="123"/>
      <c r="I247" s="123"/>
      <c r="J247" s="123"/>
      <c r="K247" s="637"/>
      <c r="L247" s="613"/>
      <c r="M247" s="55"/>
      <c r="N247" s="77"/>
      <c r="O247" s="124"/>
      <c r="P247" s="125"/>
      <c r="Q247" s="76"/>
      <c r="R247" s="76"/>
      <c r="S247" s="141"/>
      <c r="T247" s="76"/>
      <c r="U247" s="77"/>
      <c r="V247" s="77"/>
      <c r="W247" s="77"/>
      <c r="X247" s="77"/>
      <c r="Y247" s="127"/>
      <c r="Z247" s="127"/>
      <c r="AA247" s="127"/>
      <c r="AB247" s="127"/>
      <c r="AC247" s="127"/>
      <c r="AD247" s="127"/>
      <c r="AE247" s="127"/>
      <c r="AF247" s="127"/>
      <c r="AG247" s="410"/>
      <c r="AH247" s="439"/>
      <c r="AI247" s="96"/>
      <c r="AJ247" s="96"/>
      <c r="AK247" s="300"/>
      <c r="AL247" s="439"/>
      <c r="AM247" s="96"/>
      <c r="AN247" s="96"/>
      <c r="AO247" s="448"/>
      <c r="AP247" s="505"/>
      <c r="AQ247" s="96"/>
      <c r="AR247" s="96"/>
      <c r="AS247" s="300"/>
      <c r="AT247" s="439"/>
      <c r="AU247" s="96"/>
      <c r="AV247" s="96"/>
      <c r="AW247" s="448"/>
      <c r="AX247" s="502">
        <f>AX248+AX249</f>
        <v>0</v>
      </c>
      <c r="AY247" s="94">
        <f>AY248+AY249</f>
        <v>0</v>
      </c>
      <c r="AZ247" s="94">
        <f>AZ248+AZ249</f>
        <v>0</v>
      </c>
      <c r="BA247" s="294">
        <f>AX247+AY247+AZ247</f>
        <v>0</v>
      </c>
      <c r="BB247" s="473">
        <f>BB248+BB249</f>
        <v>0</v>
      </c>
      <c r="BC247" s="94">
        <f>BC248+BC249</f>
        <v>0</v>
      </c>
      <c r="BD247" s="94">
        <f>BD248+BD249</f>
        <v>0</v>
      </c>
      <c r="BE247" s="440">
        <f>BB247+BC247+BD247</f>
        <v>0</v>
      </c>
      <c r="BF247" s="502">
        <f>BF248+BF249</f>
        <v>0</v>
      </c>
      <c r="BG247" s="94">
        <f>BG248+BG249</f>
        <v>0</v>
      </c>
      <c r="BH247" s="94">
        <f>BH248+BH249</f>
        <v>0</v>
      </c>
      <c r="BI247" s="294">
        <f>BF247+BG247+BH247</f>
        <v>0</v>
      </c>
      <c r="BJ247" s="473">
        <f>BJ248+BJ249</f>
        <v>0</v>
      </c>
      <c r="BK247" s="94">
        <f>BK248+BK249</f>
        <v>0</v>
      </c>
      <c r="BL247" s="94">
        <f>BL248+BL249</f>
        <v>0</v>
      </c>
      <c r="BM247" s="440">
        <f>BJ247+BK247+BL247</f>
        <v>0</v>
      </c>
      <c r="BN247" s="502">
        <f>BN248+BN249</f>
        <v>0</v>
      </c>
      <c r="BO247" s="94">
        <f>BO248+BO249</f>
        <v>0</v>
      </c>
      <c r="BP247" s="94">
        <f>BP248+BP249</f>
        <v>0</v>
      </c>
      <c r="BQ247" s="294">
        <f>BN247+BO247+BP247</f>
        <v>0</v>
      </c>
      <c r="BR247" s="473">
        <f>BR248+BR249</f>
        <v>229832.57410169477</v>
      </c>
      <c r="BS247" s="94">
        <f>BS248+BS249</f>
        <v>0</v>
      </c>
      <c r="BT247" s="94">
        <f>BT248+BT249</f>
        <v>1276847.6338983052</v>
      </c>
      <c r="BU247" s="440">
        <f>BR247+BS247+BT247</f>
        <v>1506680.2080000001</v>
      </c>
      <c r="BV247" s="502">
        <f>BV248+BV249</f>
        <v>31548.934372881333</v>
      </c>
      <c r="BW247" s="94">
        <f>BW248+BW249</f>
        <v>0</v>
      </c>
      <c r="BX247" s="94">
        <f>BX248+BX249</f>
        <v>175271.85762711865</v>
      </c>
      <c r="BY247" s="294">
        <f>BV247+BW247+BX247</f>
        <v>206820.79199999999</v>
      </c>
      <c r="BZ247" s="473">
        <f>BZ248+BZ249</f>
        <v>504727.07186440664</v>
      </c>
      <c r="CA247" s="94">
        <f>CA248+CA249</f>
        <v>0</v>
      </c>
      <c r="CB247" s="94">
        <f>CB248+CB249</f>
        <v>2804039.2881355928</v>
      </c>
      <c r="CC247" s="440">
        <f>BZ247+CA247+CB247</f>
        <v>3308766.3599999994</v>
      </c>
      <c r="CD247" s="349">
        <f t="shared" si="655"/>
        <v>766108.58033898275</v>
      </c>
      <c r="CE247" s="128">
        <f t="shared" si="655"/>
        <v>0</v>
      </c>
      <c r="CF247" s="128">
        <f t="shared" si="655"/>
        <v>4256158.7796610165</v>
      </c>
      <c r="CG247" s="350">
        <f t="shared" si="655"/>
        <v>5022267.3599999994</v>
      </c>
      <c r="CH247" s="695"/>
      <c r="CI247" s="118"/>
      <c r="CJ247" s="823" t="str">
        <f t="shared" si="658"/>
        <v>Error</v>
      </c>
      <c r="CK247" s="824">
        <f t="shared" si="659"/>
        <v>0</v>
      </c>
      <c r="CL247" s="825" t="str">
        <f t="shared" si="660"/>
        <v>Error</v>
      </c>
      <c r="CM247" s="826" t="str">
        <f t="shared" si="661"/>
        <v>Error</v>
      </c>
      <c r="CN247" s="823">
        <v>0</v>
      </c>
      <c r="CO247" s="824">
        <f t="shared" si="605"/>
        <v>0</v>
      </c>
      <c r="CP247" s="825">
        <f t="shared" si="606"/>
        <v>766108.58033898275</v>
      </c>
      <c r="CQ247" s="824">
        <f t="shared" si="607"/>
        <v>0</v>
      </c>
      <c r="CR247" s="871">
        <f t="shared" si="608"/>
        <v>4256158.7796610165</v>
      </c>
      <c r="CS247" s="826">
        <f t="shared" si="609"/>
        <v>5022267.3599999994</v>
      </c>
      <c r="CT247" s="2">
        <f t="shared" si="610"/>
        <v>0</v>
      </c>
    </row>
    <row r="248" spans="2:98" ht="24.75" customHeight="1" x14ac:dyDescent="0.25">
      <c r="B248" s="580" t="s">
        <v>164</v>
      </c>
      <c r="C248" s="601" t="s">
        <v>628</v>
      </c>
      <c r="D248" s="638"/>
      <c r="E248" s="129"/>
      <c r="F248" s="129"/>
      <c r="G248" s="129"/>
      <c r="H248" s="129"/>
      <c r="I248" s="129"/>
      <c r="J248" s="129"/>
      <c r="K248" s="639"/>
      <c r="L248" s="614"/>
      <c r="M248" s="138">
        <v>4332864.72</v>
      </c>
      <c r="N248" s="131"/>
      <c r="O248" s="132"/>
      <c r="P248" s="133"/>
      <c r="Q248" s="134" t="s">
        <v>671</v>
      </c>
      <c r="R248" s="134">
        <v>3954</v>
      </c>
      <c r="S248" s="139"/>
      <c r="T248" s="134" t="s">
        <v>28</v>
      </c>
      <c r="U248" s="42"/>
      <c r="V248" s="42"/>
      <c r="W248" s="42"/>
      <c r="X248" s="43">
        <v>44788</v>
      </c>
      <c r="Y248" s="46"/>
      <c r="Z248" s="46"/>
      <c r="AA248" s="46"/>
      <c r="AB248" s="46"/>
      <c r="AC248" s="46"/>
      <c r="AD248" s="46"/>
      <c r="AE248" s="46"/>
      <c r="AF248" s="46"/>
      <c r="AG248" s="409"/>
      <c r="AH248" s="438"/>
      <c r="AI248" s="136"/>
      <c r="AJ248" s="136"/>
      <c r="AK248" s="556"/>
      <c r="AL248" s="438"/>
      <c r="AM248" s="136"/>
      <c r="AN248" s="136"/>
      <c r="AO248" s="570"/>
      <c r="AP248" s="567"/>
      <c r="AQ248" s="136"/>
      <c r="AR248" s="136"/>
      <c r="AS248" s="556"/>
      <c r="AT248" s="438"/>
      <c r="AU248" s="136"/>
      <c r="AV248" s="136"/>
      <c r="AW248" s="570"/>
      <c r="AX248" s="567"/>
      <c r="AY248" s="136"/>
      <c r="AZ248" s="136"/>
      <c r="BA248" s="556"/>
      <c r="BB248" s="434"/>
      <c r="BC248" s="17"/>
      <c r="BD248" s="17"/>
      <c r="BE248" s="437"/>
      <c r="BF248" s="320"/>
      <c r="BG248" s="17"/>
      <c r="BH248" s="17"/>
      <c r="BI248" s="293"/>
      <c r="BJ248" s="434"/>
      <c r="BK248" s="17"/>
      <c r="BL248" s="17"/>
      <c r="BM248" s="437"/>
      <c r="BN248" s="320"/>
      <c r="BO248" s="17"/>
      <c r="BP248" s="17"/>
      <c r="BQ248" s="293"/>
      <c r="BR248" s="835">
        <v>198283.63972881343</v>
      </c>
      <c r="BS248" s="836"/>
      <c r="BT248" s="92">
        <v>1101575.7762711865</v>
      </c>
      <c r="BU248" s="352">
        <f>BR248+BS248+BT248</f>
        <v>1299859.416</v>
      </c>
      <c r="BV248" s="837"/>
      <c r="BW248" s="836"/>
      <c r="BX248" s="92"/>
      <c r="BY248" s="352">
        <f>BV248+BW248+BX248</f>
        <v>0</v>
      </c>
      <c r="BZ248" s="835">
        <v>462661.82603389816</v>
      </c>
      <c r="CA248" s="836"/>
      <c r="CB248" s="92">
        <v>2570343.4779661014</v>
      </c>
      <c r="CC248" s="352">
        <f>BZ248+CA248+CB248</f>
        <v>3033005.3039999995</v>
      </c>
      <c r="CD248" s="351">
        <f t="shared" si="655"/>
        <v>660945.4657627116</v>
      </c>
      <c r="CE248" s="92">
        <f t="shared" si="655"/>
        <v>0</v>
      </c>
      <c r="CF248" s="92">
        <f t="shared" si="655"/>
        <v>3671919.2542372877</v>
      </c>
      <c r="CG248" s="352">
        <f t="shared" si="655"/>
        <v>4332864.72</v>
      </c>
      <c r="CH248" s="695" t="s">
        <v>739</v>
      </c>
      <c r="CI248" s="118" t="s">
        <v>766</v>
      </c>
      <c r="CJ248" s="774"/>
      <c r="CK248" s="775"/>
      <c r="CL248" s="775"/>
      <c r="CM248" s="776"/>
      <c r="CN248" s="774">
        <v>0</v>
      </c>
      <c r="CO248" s="775">
        <f t="shared" si="605"/>
        <v>0</v>
      </c>
      <c r="CP248" s="775">
        <f t="shared" si="606"/>
        <v>660945.4657627116</v>
      </c>
      <c r="CQ248" s="775">
        <f t="shared" si="607"/>
        <v>0</v>
      </c>
      <c r="CR248" s="872">
        <f t="shared" si="608"/>
        <v>3671919.2542372877</v>
      </c>
      <c r="CS248" s="776">
        <f t="shared" si="609"/>
        <v>4332864.7199999988</v>
      </c>
      <c r="CT248" s="2">
        <f t="shared" si="610"/>
        <v>0</v>
      </c>
    </row>
    <row r="249" spans="2:98" ht="24.75" customHeight="1" x14ac:dyDescent="0.25">
      <c r="B249" s="580" t="s">
        <v>164</v>
      </c>
      <c r="C249" s="601" t="s">
        <v>629</v>
      </c>
      <c r="D249" s="638"/>
      <c r="E249" s="129"/>
      <c r="F249" s="129"/>
      <c r="G249" s="129"/>
      <c r="H249" s="129"/>
      <c r="I249" s="129"/>
      <c r="J249" s="129"/>
      <c r="K249" s="639"/>
      <c r="L249" s="614"/>
      <c r="M249" s="138">
        <v>689402.64</v>
      </c>
      <c r="N249" s="131"/>
      <c r="O249" s="132"/>
      <c r="P249" s="133"/>
      <c r="Q249" s="134" t="s">
        <v>672</v>
      </c>
      <c r="R249" s="134">
        <v>1</v>
      </c>
      <c r="S249" s="139"/>
      <c r="T249" s="134" t="s">
        <v>28</v>
      </c>
      <c r="U249" s="42"/>
      <c r="V249" s="42"/>
      <c r="W249" s="42"/>
      <c r="X249" s="43">
        <v>44788</v>
      </c>
      <c r="Y249" s="46"/>
      <c r="Z249" s="46"/>
      <c r="AA249" s="46"/>
      <c r="AB249" s="46"/>
      <c r="AC249" s="46"/>
      <c r="AD249" s="46"/>
      <c r="AE249" s="46"/>
      <c r="AF249" s="46"/>
      <c r="AG249" s="409"/>
      <c r="AH249" s="438"/>
      <c r="AI249" s="136"/>
      <c r="AJ249" s="136"/>
      <c r="AK249" s="556"/>
      <c r="AL249" s="438"/>
      <c r="AM249" s="136"/>
      <c r="AN249" s="136"/>
      <c r="AO249" s="570"/>
      <c r="AP249" s="567"/>
      <c r="AQ249" s="136"/>
      <c r="AR249" s="136"/>
      <c r="AS249" s="556"/>
      <c r="AT249" s="438"/>
      <c r="AU249" s="136"/>
      <c r="AV249" s="136"/>
      <c r="AW249" s="570"/>
      <c r="AX249" s="567"/>
      <c r="AY249" s="136"/>
      <c r="AZ249" s="136"/>
      <c r="BA249" s="556"/>
      <c r="BB249" s="434"/>
      <c r="BC249" s="17"/>
      <c r="BD249" s="17"/>
      <c r="BE249" s="437"/>
      <c r="BF249" s="320"/>
      <c r="BG249" s="17"/>
      <c r="BH249" s="17"/>
      <c r="BI249" s="293"/>
      <c r="BJ249" s="434"/>
      <c r="BK249" s="17"/>
      <c r="BL249" s="17"/>
      <c r="BM249" s="437"/>
      <c r="BN249" s="320"/>
      <c r="BO249" s="17"/>
      <c r="BP249" s="17"/>
      <c r="BQ249" s="293"/>
      <c r="BR249" s="835">
        <v>31548.934372881333</v>
      </c>
      <c r="BS249" s="836"/>
      <c r="BT249" s="92">
        <v>175271.85762711865</v>
      </c>
      <c r="BU249" s="352">
        <f>BR249+BS249+BT249</f>
        <v>206820.79199999999</v>
      </c>
      <c r="BV249" s="837">
        <v>31548.934372881333</v>
      </c>
      <c r="BW249" s="836"/>
      <c r="BX249" s="92">
        <v>175271.85762711865</v>
      </c>
      <c r="BY249" s="352">
        <f>BV249+BW249+BX249</f>
        <v>206820.79199999999</v>
      </c>
      <c r="BZ249" s="835">
        <v>42065.245830508451</v>
      </c>
      <c r="CA249" s="836"/>
      <c r="CB249" s="92">
        <v>233695.81016949157</v>
      </c>
      <c r="CC249" s="352">
        <f>BZ249+CA249+CB249</f>
        <v>275761.05600000004</v>
      </c>
      <c r="CD249" s="351">
        <f t="shared" si="655"/>
        <v>105163.11457627112</v>
      </c>
      <c r="CE249" s="92">
        <f t="shared" si="655"/>
        <v>0</v>
      </c>
      <c r="CF249" s="92">
        <f t="shared" si="655"/>
        <v>584239.52542372886</v>
      </c>
      <c r="CG249" s="352">
        <f t="shared" si="655"/>
        <v>689402.64</v>
      </c>
      <c r="CH249" s="695" t="s">
        <v>739</v>
      </c>
      <c r="CI249" s="118" t="s">
        <v>766</v>
      </c>
      <c r="CJ249" s="774"/>
      <c r="CK249" s="775"/>
      <c r="CL249" s="775"/>
      <c r="CM249" s="776"/>
      <c r="CN249" s="774">
        <v>0</v>
      </c>
      <c r="CO249" s="775">
        <f t="shared" si="605"/>
        <v>0</v>
      </c>
      <c r="CP249" s="775">
        <f t="shared" si="606"/>
        <v>105163.11457627112</v>
      </c>
      <c r="CQ249" s="775">
        <f t="shared" si="607"/>
        <v>0</v>
      </c>
      <c r="CR249" s="872">
        <f t="shared" si="608"/>
        <v>584239.52542372886</v>
      </c>
      <c r="CS249" s="776">
        <f t="shared" si="609"/>
        <v>689402.64</v>
      </c>
      <c r="CT249" s="2">
        <f t="shared" si="610"/>
        <v>0</v>
      </c>
    </row>
    <row r="250" spans="2:98" ht="24.75" customHeight="1" x14ac:dyDescent="0.25">
      <c r="B250" s="580" t="str">
        <f>B247</f>
        <v>C2</v>
      </c>
      <c r="C250" s="599" t="s">
        <v>632</v>
      </c>
      <c r="D250" s="642"/>
      <c r="E250" s="147"/>
      <c r="F250" s="147"/>
      <c r="G250" s="147"/>
      <c r="H250" s="147"/>
      <c r="I250" s="147"/>
      <c r="J250" s="147"/>
      <c r="K250" s="643"/>
      <c r="L250" s="616"/>
      <c r="M250" s="154"/>
      <c r="N250" s="21"/>
      <c r="O250" s="148"/>
      <c r="P250" s="149"/>
      <c r="Q250" s="150"/>
      <c r="R250" s="150"/>
      <c r="S250" s="151"/>
      <c r="T250" s="150"/>
      <c r="U250" s="21"/>
      <c r="V250" s="21"/>
      <c r="W250" s="21"/>
      <c r="X250" s="21"/>
      <c r="Y250" s="155"/>
      <c r="Z250" s="155"/>
      <c r="AA250" s="155"/>
      <c r="AB250" s="155"/>
      <c r="AC250" s="155"/>
      <c r="AD250" s="155"/>
      <c r="AE250" s="155"/>
      <c r="AF250" s="155"/>
      <c r="AG250" s="413"/>
      <c r="AH250" s="441"/>
      <c r="AI250" s="93"/>
      <c r="AJ250" s="93"/>
      <c r="AK250" s="296"/>
      <c r="AL250" s="441"/>
      <c r="AM250" s="93"/>
      <c r="AN250" s="93"/>
      <c r="AO250" s="442"/>
      <c r="AP250" s="504"/>
      <c r="AQ250" s="93"/>
      <c r="AR250" s="93"/>
      <c r="AS250" s="296"/>
      <c r="AT250" s="441"/>
      <c r="AU250" s="93"/>
      <c r="AV250" s="93"/>
      <c r="AW250" s="442"/>
      <c r="AX250" s="504">
        <f>AX251+AX252+AX260+AX261</f>
        <v>0</v>
      </c>
      <c r="AY250" s="93">
        <f>AY251+AY252+AY260+AY261</f>
        <v>0</v>
      </c>
      <c r="AZ250" s="93">
        <f>AZ251+AZ252+AZ260+AZ261</f>
        <v>0</v>
      </c>
      <c r="BA250" s="296">
        <f>AX250+AY250+AZ250</f>
        <v>0</v>
      </c>
      <c r="BB250" s="441">
        <f>BB251+BB252+BB260+BB261</f>
        <v>2560</v>
      </c>
      <c r="BC250" s="93">
        <f>BC251+BC252+BC260+BC261</f>
        <v>29440</v>
      </c>
      <c r="BD250" s="93">
        <f>BD251+BD252+BD260+BD261</f>
        <v>0</v>
      </c>
      <c r="BE250" s="442">
        <f>BB250+BC250+BD250</f>
        <v>32000</v>
      </c>
      <c r="BF250" s="504">
        <f>BF251+BF252+BF260+BF261</f>
        <v>2560</v>
      </c>
      <c r="BG250" s="93">
        <f>BG251+BG252+BG260+BG261</f>
        <v>29440</v>
      </c>
      <c r="BH250" s="93">
        <f>BH251+BH252+BH260+BH261</f>
        <v>0</v>
      </c>
      <c r="BI250" s="296">
        <f>BF250+BG250+BH250</f>
        <v>32000</v>
      </c>
      <c r="BJ250" s="441">
        <f>BJ251+BJ252+BJ260+BJ261</f>
        <v>53333.291322033867</v>
      </c>
      <c r="BK250" s="93">
        <f>BK251+BK252+BK260+BK261</f>
        <v>138559.16779661016</v>
      </c>
      <c r="BL250" s="93">
        <f>BL251+BL252+BL260+BL261</f>
        <v>172954.67288135595</v>
      </c>
      <c r="BM250" s="442">
        <f>BJ250+BK250+BL250</f>
        <v>364847.13199999998</v>
      </c>
      <c r="BN250" s="504">
        <f>BN251+BN252+BN260+BN261</f>
        <v>77969.210859421713</v>
      </c>
      <c r="BO250" s="93">
        <f>BO251+BO252+BO260+BO261</f>
        <v>92708.380857427706</v>
      </c>
      <c r="BP250" s="93">
        <f>BP251+BP252+BP260+BP261</f>
        <v>340453.90169491526</v>
      </c>
      <c r="BQ250" s="296">
        <f>BN250+BO250+BP250</f>
        <v>511131.49341176468</v>
      </c>
      <c r="BR250" s="441">
        <f>BR251+BR252+BR260+BR261</f>
        <v>142871.82669491519</v>
      </c>
      <c r="BS250" s="93">
        <f>BS251+BS252+BS260+BS261</f>
        <v>808950.14830508479</v>
      </c>
      <c r="BT250" s="93">
        <f>BT251+BT252+BT260+BT261</f>
        <v>0</v>
      </c>
      <c r="BU250" s="442">
        <f>BR250+BS250+BT250</f>
        <v>951821.97499999998</v>
      </c>
      <c r="BV250" s="504">
        <f>BV251+BV252+BV260+BV261</f>
        <v>145262.25277966095</v>
      </c>
      <c r="BW250" s="93">
        <f>BW251+BW252+BW260+BW261</f>
        <v>418669.3898305085</v>
      </c>
      <c r="BX250" s="93">
        <f>BX251+BX252+BX260+BX261</f>
        <v>403560.90338983049</v>
      </c>
      <c r="BY250" s="296">
        <f>BV250+BW250+BX250</f>
        <v>967492.54599999997</v>
      </c>
      <c r="BZ250" s="441">
        <f>BZ251+BZ252+BZ260+BZ261</f>
        <v>487651.18126520433</v>
      </c>
      <c r="CA250" s="93">
        <f>CA251+CA252+CA260+CA261</f>
        <v>1929998.5697407776</v>
      </c>
      <c r="CB250" s="93">
        <f>CB251+CB252+CB260+CB261</f>
        <v>794392.43728813552</v>
      </c>
      <c r="CC250" s="442">
        <f>BZ250+CA250+CB250</f>
        <v>3212042.1882941173</v>
      </c>
      <c r="CD250" s="347">
        <f t="shared" si="655"/>
        <v>912207.76292123611</v>
      </c>
      <c r="CE250" s="117">
        <f t="shared" si="655"/>
        <v>3447765.6565304087</v>
      </c>
      <c r="CF250" s="117">
        <f t="shared" si="655"/>
        <v>1711361.9152542371</v>
      </c>
      <c r="CG250" s="348">
        <f t="shared" si="655"/>
        <v>6071335.3347058818</v>
      </c>
      <c r="CH250" s="695"/>
      <c r="CI250" s="118"/>
      <c r="CJ250" s="768"/>
      <c r="CK250" s="769"/>
      <c r="CL250" s="769"/>
      <c r="CM250" s="770"/>
      <c r="CN250" s="768">
        <f t="shared" ref="CN250:CS250" si="662">CN251+CN252+CN260+CN261</f>
        <v>0</v>
      </c>
      <c r="CO250" s="769">
        <f t="shared" si="662"/>
        <v>604162.61817547341</v>
      </c>
      <c r="CP250" s="769">
        <f t="shared" si="662"/>
        <v>308045.14474576269</v>
      </c>
      <c r="CQ250" s="769">
        <f t="shared" si="662"/>
        <v>3447765.6565304087</v>
      </c>
      <c r="CR250" s="869">
        <f t="shared" si="662"/>
        <v>1711361.9152542371</v>
      </c>
      <c r="CS250" s="770">
        <f t="shared" si="662"/>
        <v>6071335.3347058818</v>
      </c>
      <c r="CT250" s="893">
        <f t="shared" si="610"/>
        <v>0</v>
      </c>
    </row>
    <row r="251" spans="2:98" ht="24.75" customHeight="1" x14ac:dyDescent="0.25">
      <c r="B251" s="580" t="str">
        <f t="shared" si="600"/>
        <v>C2</v>
      </c>
      <c r="C251" s="600" t="s">
        <v>630</v>
      </c>
      <c r="D251" s="636"/>
      <c r="E251" s="123"/>
      <c r="F251" s="123"/>
      <c r="G251" s="123"/>
      <c r="H251" s="123"/>
      <c r="I251" s="123"/>
      <c r="J251" s="123"/>
      <c r="K251" s="637"/>
      <c r="L251" s="613"/>
      <c r="M251" s="55"/>
      <c r="N251" s="77"/>
      <c r="O251" s="124"/>
      <c r="P251" s="125"/>
      <c r="Q251" s="76"/>
      <c r="R251" s="76"/>
      <c r="S251" s="141"/>
      <c r="T251" s="76"/>
      <c r="U251" s="77"/>
      <c r="V251" s="77"/>
      <c r="W251" s="77"/>
      <c r="X251" s="77"/>
      <c r="Y251" s="127"/>
      <c r="Z251" s="127"/>
      <c r="AA251" s="127"/>
      <c r="AB251" s="127"/>
      <c r="AC251" s="127"/>
      <c r="AD251" s="127"/>
      <c r="AE251" s="127"/>
      <c r="AF251" s="127"/>
      <c r="AG251" s="410"/>
      <c r="AH251" s="439"/>
      <c r="AI251" s="96"/>
      <c r="AJ251" s="96"/>
      <c r="AK251" s="300"/>
      <c r="AL251" s="439"/>
      <c r="AM251" s="96"/>
      <c r="AN251" s="96"/>
      <c r="AO251" s="448"/>
      <c r="AP251" s="505"/>
      <c r="AQ251" s="96"/>
      <c r="AR251" s="96"/>
      <c r="AS251" s="300"/>
      <c r="AT251" s="439"/>
      <c r="AU251" s="96"/>
      <c r="AV251" s="96"/>
      <c r="AW251" s="448"/>
      <c r="AX251" s="505"/>
      <c r="AY251" s="96"/>
      <c r="AZ251" s="96"/>
      <c r="BA251" s="300"/>
      <c r="BB251" s="432"/>
      <c r="BC251" s="39"/>
      <c r="BD251" s="39"/>
      <c r="BE251" s="433"/>
      <c r="BF251" s="499"/>
      <c r="BG251" s="39"/>
      <c r="BH251" s="39"/>
      <c r="BI251" s="291"/>
      <c r="BJ251" s="432"/>
      <c r="BK251" s="39"/>
      <c r="BL251" s="39"/>
      <c r="BM251" s="433"/>
      <c r="BN251" s="499"/>
      <c r="BO251" s="39"/>
      <c r="BP251" s="39"/>
      <c r="BQ251" s="291"/>
      <c r="BR251" s="432"/>
      <c r="BS251" s="39"/>
      <c r="BT251" s="39"/>
      <c r="BU251" s="433"/>
      <c r="BV251" s="499"/>
      <c r="BW251" s="39"/>
      <c r="BX251" s="39"/>
      <c r="BY251" s="291"/>
      <c r="BZ251" s="432"/>
      <c r="CA251" s="39"/>
      <c r="CB251" s="39"/>
      <c r="CC251" s="433"/>
      <c r="CD251" s="349">
        <f t="shared" si="655"/>
        <v>0</v>
      </c>
      <c r="CE251" s="128">
        <f t="shared" si="655"/>
        <v>0</v>
      </c>
      <c r="CF251" s="128">
        <f t="shared" si="655"/>
        <v>0</v>
      </c>
      <c r="CG251" s="350">
        <f t="shared" si="655"/>
        <v>0</v>
      </c>
      <c r="CH251" s="695"/>
      <c r="CI251" s="118"/>
      <c r="CJ251" s="771">
        <f t="shared" ref="CJ251:CJ252" si="663">IF(H251=0,IF(CD251&gt;0,"Error",H251-CD251),H251-CD251)</f>
        <v>0</v>
      </c>
      <c r="CK251" s="772">
        <f t="shared" ref="CK251:CK252" si="664">IF(I251=0,IF(CE251&gt;0,"Error",I251-CE251),I251-CE251)</f>
        <v>0</v>
      </c>
      <c r="CL251" s="772">
        <f t="shared" ref="CL251:CL252" si="665">IF(J251=0,IF(CF251&gt;0,"Error",J251-CF251),J251-CF251)</f>
        <v>0</v>
      </c>
      <c r="CM251" s="773">
        <f t="shared" ref="CM251:CM252" si="666">IF(K251=0,IF(CG251&gt;0,"Error",K251-CG251),K251-CG251)</f>
        <v>0</v>
      </c>
      <c r="CN251" s="771">
        <v>0</v>
      </c>
      <c r="CO251" s="772">
        <f t="shared" si="605"/>
        <v>0</v>
      </c>
      <c r="CP251" s="772">
        <f t="shared" si="606"/>
        <v>0</v>
      </c>
      <c r="CQ251" s="772">
        <f t="shared" si="607"/>
        <v>0</v>
      </c>
      <c r="CR251" s="870">
        <f t="shared" si="608"/>
        <v>0</v>
      </c>
      <c r="CS251" s="773">
        <f t="shared" si="609"/>
        <v>0</v>
      </c>
      <c r="CT251" s="2">
        <f t="shared" si="610"/>
        <v>0</v>
      </c>
    </row>
    <row r="252" spans="2:98" ht="24.75" customHeight="1" x14ac:dyDescent="0.25">
      <c r="B252" s="580" t="str">
        <f t="shared" si="600"/>
        <v>C2</v>
      </c>
      <c r="C252" s="600" t="s">
        <v>631</v>
      </c>
      <c r="D252" s="636"/>
      <c r="E252" s="123"/>
      <c r="F252" s="123"/>
      <c r="G252" s="123"/>
      <c r="H252" s="123"/>
      <c r="I252" s="123"/>
      <c r="J252" s="123"/>
      <c r="K252" s="637"/>
      <c r="L252" s="613"/>
      <c r="M252" s="55"/>
      <c r="N252" s="77"/>
      <c r="O252" s="124"/>
      <c r="P252" s="125"/>
      <c r="Q252" s="76"/>
      <c r="R252" s="76"/>
      <c r="S252" s="141"/>
      <c r="T252" s="76"/>
      <c r="U252" s="77"/>
      <c r="V252" s="77"/>
      <c r="W252" s="77"/>
      <c r="X252" s="77"/>
      <c r="Y252" s="127"/>
      <c r="Z252" s="127"/>
      <c r="AA252" s="127"/>
      <c r="AB252" s="127"/>
      <c r="AC252" s="127"/>
      <c r="AD252" s="127"/>
      <c r="AE252" s="127"/>
      <c r="AF252" s="127"/>
      <c r="AG252" s="410"/>
      <c r="AH252" s="439"/>
      <c r="AI252" s="96"/>
      <c r="AJ252" s="96"/>
      <c r="AK252" s="300"/>
      <c r="AL252" s="439"/>
      <c r="AM252" s="96"/>
      <c r="AN252" s="96"/>
      <c r="AO252" s="448"/>
      <c r="AP252" s="505"/>
      <c r="AQ252" s="96"/>
      <c r="AR252" s="96"/>
      <c r="AS252" s="300"/>
      <c r="AT252" s="439"/>
      <c r="AU252" s="96"/>
      <c r="AV252" s="96"/>
      <c r="AW252" s="448"/>
      <c r="AX252" s="505">
        <f>SUM(AX253:AX259)</f>
        <v>0</v>
      </c>
      <c r="AY252" s="96">
        <f>SUM(AY253:AY259)</f>
        <v>0</v>
      </c>
      <c r="AZ252" s="96">
        <f>SUM(AZ253:AZ259)</f>
        <v>0</v>
      </c>
      <c r="BA252" s="300">
        <f>AX252+AY252+AZ252</f>
        <v>0</v>
      </c>
      <c r="BB252" s="439">
        <f>SUM(BB253:BB259)</f>
        <v>0</v>
      </c>
      <c r="BC252" s="96">
        <f>SUM(BC253:BC259)</f>
        <v>0</v>
      </c>
      <c r="BD252" s="96">
        <f>SUM(BD253:BD259)</f>
        <v>0</v>
      </c>
      <c r="BE252" s="448">
        <f>BB252+BC252+BD252</f>
        <v>0</v>
      </c>
      <c r="BF252" s="505">
        <f>SUM(BF253:BF259)</f>
        <v>0</v>
      </c>
      <c r="BG252" s="96">
        <f>SUM(BG253:BG259)</f>
        <v>0</v>
      </c>
      <c r="BH252" s="96">
        <f>SUM(BH253:BH259)</f>
        <v>0</v>
      </c>
      <c r="BI252" s="300">
        <f>BF252+BG252+BH252</f>
        <v>0</v>
      </c>
      <c r="BJ252" s="439">
        <f>SUM(BJ253:BJ259)</f>
        <v>50773.291322033867</v>
      </c>
      <c r="BK252" s="96">
        <f>SUM(BK253:BK259)</f>
        <v>109119.16779661017</v>
      </c>
      <c r="BL252" s="96">
        <f>SUM(BL253:BL259)</f>
        <v>172954.67288135595</v>
      </c>
      <c r="BM252" s="448">
        <f>BJ252+BK252+BL252</f>
        <v>332847.13199999998</v>
      </c>
      <c r="BN252" s="505">
        <f>SUM(BN253:BN259)</f>
        <v>77969.210859421713</v>
      </c>
      <c r="BO252" s="96">
        <f>SUM(BO253:BO259)</f>
        <v>92708.380857427706</v>
      </c>
      <c r="BP252" s="96">
        <f>SUM(BP253:BP259)</f>
        <v>340453.90169491526</v>
      </c>
      <c r="BQ252" s="300">
        <f>BN252+BO252+BP252</f>
        <v>511131.49341176468</v>
      </c>
      <c r="BR252" s="439">
        <f>SUM(BR253:BR259)</f>
        <v>0</v>
      </c>
      <c r="BS252" s="96">
        <f>SUM(BS253:BS259)</f>
        <v>0</v>
      </c>
      <c r="BT252" s="96">
        <f>SUM(BT253:BT259)</f>
        <v>0</v>
      </c>
      <c r="BU252" s="448">
        <f>BR252+BS252+BT252</f>
        <v>0</v>
      </c>
      <c r="BV252" s="505">
        <f>SUM(BV253:BV259)</f>
        <v>118471.0130847457</v>
      </c>
      <c r="BW252" s="96">
        <f>SUM(BW253:BW259)</f>
        <v>254611.39152542374</v>
      </c>
      <c r="BX252" s="96">
        <f>SUM(BX253:BX259)</f>
        <v>403560.90338983049</v>
      </c>
      <c r="BY252" s="300">
        <f>BV252+BW252+BX252</f>
        <v>776643.30799999996</v>
      </c>
      <c r="BZ252" s="439">
        <f>SUM(BZ253:BZ259)</f>
        <v>181928.15867198404</v>
      </c>
      <c r="CA252" s="96">
        <f>SUM(CA253:CA259)</f>
        <v>216319.55533399797</v>
      </c>
      <c r="CB252" s="96">
        <f>SUM(CB253:CB259)</f>
        <v>794392.43728813552</v>
      </c>
      <c r="CC252" s="448">
        <f>BZ252+CA252+CB252</f>
        <v>1192640.1512941176</v>
      </c>
      <c r="CD252" s="349">
        <f t="shared" si="655"/>
        <v>429141.67393818533</v>
      </c>
      <c r="CE252" s="128">
        <f t="shared" si="655"/>
        <v>672758.49551345955</v>
      </c>
      <c r="CF252" s="128">
        <f t="shared" si="655"/>
        <v>1711361.9152542371</v>
      </c>
      <c r="CG252" s="350">
        <f t="shared" si="655"/>
        <v>2813262.0847058822</v>
      </c>
      <c r="CH252" s="695"/>
      <c r="CI252" s="118"/>
      <c r="CJ252" s="823" t="str">
        <f t="shared" si="663"/>
        <v>Error</v>
      </c>
      <c r="CK252" s="825" t="str">
        <f t="shared" si="664"/>
        <v>Error</v>
      </c>
      <c r="CL252" s="824" t="str">
        <f t="shared" si="665"/>
        <v>Error</v>
      </c>
      <c r="CM252" s="826" t="str">
        <f t="shared" si="666"/>
        <v>Error</v>
      </c>
      <c r="CN252" s="823">
        <f>CN253+CN254+CN255+CN256+CN257+CN258+CN259</f>
        <v>0</v>
      </c>
      <c r="CO252" s="825">
        <f>CO253+CO254+CO255+CO256+CO257+CO258+CO259</f>
        <v>121096.52919242266</v>
      </c>
      <c r="CP252" s="824">
        <f t="shared" ref="CP252:CS252" si="667">CP253+CP254+CP255+CP256+CP257+CP258+CP259</f>
        <v>308045.14474576269</v>
      </c>
      <c r="CQ252" s="824">
        <f t="shared" si="667"/>
        <v>672758.49551345955</v>
      </c>
      <c r="CR252" s="871">
        <f t="shared" si="667"/>
        <v>1711361.9152542371</v>
      </c>
      <c r="CS252" s="894">
        <f t="shared" si="667"/>
        <v>2813262.0847058822</v>
      </c>
      <c r="CT252" s="893">
        <f t="shared" si="610"/>
        <v>0</v>
      </c>
    </row>
    <row r="253" spans="2:98" ht="24.75" customHeight="1" x14ac:dyDescent="0.25">
      <c r="B253" s="580" t="str">
        <f t="shared" si="600"/>
        <v>C2</v>
      </c>
      <c r="C253" s="601" t="s">
        <v>637</v>
      </c>
      <c r="D253" s="638"/>
      <c r="E253" s="129"/>
      <c r="F253" s="129"/>
      <c r="G253" s="129"/>
      <c r="H253" s="129"/>
      <c r="I253" s="129"/>
      <c r="J253" s="129"/>
      <c r="K253" s="639"/>
      <c r="L253" s="1107">
        <v>1109490.44</v>
      </c>
      <c r="M253" s="138">
        <v>320594</v>
      </c>
      <c r="N253" s="131"/>
      <c r="O253" s="132"/>
      <c r="P253" s="133"/>
      <c r="Q253" s="134" t="s">
        <v>671</v>
      </c>
      <c r="R253" s="134">
        <v>58</v>
      </c>
      <c r="S253" s="139"/>
      <c r="T253" s="134" t="s">
        <v>28</v>
      </c>
      <c r="U253" s="42"/>
      <c r="V253" s="42"/>
      <c r="W253" s="42"/>
      <c r="X253" s="43">
        <v>44644</v>
      </c>
      <c r="Y253" s="46"/>
      <c r="Z253" s="46"/>
      <c r="AA253" s="46"/>
      <c r="AB253" s="46"/>
      <c r="AC253" s="46"/>
      <c r="AD253" s="46"/>
      <c r="AE253" s="46"/>
      <c r="AF253" s="46"/>
      <c r="AG253" s="409"/>
      <c r="AH253" s="438"/>
      <c r="AI253" s="136"/>
      <c r="AJ253" s="136"/>
      <c r="AK253" s="556"/>
      <c r="AL253" s="438"/>
      <c r="AM253" s="136"/>
      <c r="AN253" s="136"/>
      <c r="AO253" s="570"/>
      <c r="AP253" s="567"/>
      <c r="AQ253" s="136"/>
      <c r="AR253" s="136"/>
      <c r="AS253" s="556"/>
      <c r="AT253" s="438"/>
      <c r="AU253" s="136"/>
      <c r="AV253" s="136"/>
      <c r="AW253" s="570"/>
      <c r="AX253" s="567"/>
      <c r="AY253" s="136"/>
      <c r="AZ253" s="136"/>
      <c r="BA253" s="556"/>
      <c r="BB253" s="434"/>
      <c r="BC253" s="17"/>
      <c r="BD253" s="17"/>
      <c r="BE253" s="437"/>
      <c r="BF253" s="320"/>
      <c r="BG253" s="17"/>
      <c r="BH253" s="17"/>
      <c r="BI253" s="293"/>
      <c r="BJ253" s="443">
        <v>14671.250847457617</v>
      </c>
      <c r="BK253" s="95"/>
      <c r="BL253" s="95">
        <v>81506.94915254238</v>
      </c>
      <c r="BM253" s="352">
        <f>BJ253+BK253+BL253</f>
        <v>96178.2</v>
      </c>
      <c r="BN253" s="501"/>
      <c r="BO253" s="92"/>
      <c r="BP253" s="92"/>
      <c r="BQ253" s="352">
        <f>BN253+BO253+BP253</f>
        <v>0</v>
      </c>
      <c r="BR253" s="434"/>
      <c r="BS253" s="17"/>
      <c r="BT253" s="17"/>
      <c r="BU253" s="437"/>
      <c r="BV253" s="506">
        <v>34232.918644067773</v>
      </c>
      <c r="BW253" s="95"/>
      <c r="BX253" s="95">
        <v>190182.88135593222</v>
      </c>
      <c r="BY253" s="352">
        <f>BV253+BW253+BX253</f>
        <v>224415.8</v>
      </c>
      <c r="BZ253" s="351"/>
      <c r="CA253" s="92"/>
      <c r="CB253" s="92"/>
      <c r="CC253" s="352">
        <f>BZ253+CA253+CB253</f>
        <v>0</v>
      </c>
      <c r="CD253" s="351">
        <f t="shared" si="655"/>
        <v>48904.16949152539</v>
      </c>
      <c r="CE253" s="92">
        <f t="shared" si="655"/>
        <v>0</v>
      </c>
      <c r="CF253" s="92">
        <f t="shared" si="655"/>
        <v>271689.83050847461</v>
      </c>
      <c r="CG253" s="352">
        <f t="shared" si="655"/>
        <v>320594</v>
      </c>
      <c r="CH253" s="695" t="s">
        <v>739</v>
      </c>
      <c r="CI253" s="118" t="s">
        <v>739</v>
      </c>
      <c r="CJ253" s="774"/>
      <c r="CK253" s="775"/>
      <c r="CL253" s="775"/>
      <c r="CM253" s="776"/>
      <c r="CN253" s="774">
        <v>0</v>
      </c>
      <c r="CO253" s="775">
        <f t="shared" si="605"/>
        <v>0</v>
      </c>
      <c r="CP253" s="775">
        <f t="shared" si="606"/>
        <v>48904.16949152539</v>
      </c>
      <c r="CQ253" s="775">
        <f t="shared" si="607"/>
        <v>0</v>
      </c>
      <c r="CR253" s="872">
        <f t="shared" si="608"/>
        <v>271689.83050847461</v>
      </c>
      <c r="CS253" s="776">
        <f t="shared" si="609"/>
        <v>320594</v>
      </c>
      <c r="CT253" s="2">
        <f t="shared" si="610"/>
        <v>0</v>
      </c>
    </row>
    <row r="254" spans="2:98" ht="24.75" customHeight="1" x14ac:dyDescent="0.25">
      <c r="B254" s="580" t="str">
        <f t="shared" si="600"/>
        <v>C2</v>
      </c>
      <c r="C254" s="601" t="s">
        <v>638</v>
      </c>
      <c r="D254" s="638"/>
      <c r="E254" s="129"/>
      <c r="F254" s="129"/>
      <c r="G254" s="129"/>
      <c r="H254" s="129"/>
      <c r="I254" s="129"/>
      <c r="J254" s="129"/>
      <c r="K254" s="639"/>
      <c r="L254" s="1108"/>
      <c r="M254" s="138">
        <v>359694.38</v>
      </c>
      <c r="N254" s="131"/>
      <c r="O254" s="132"/>
      <c r="P254" s="133"/>
      <c r="Q254" s="134" t="s">
        <v>671</v>
      </c>
      <c r="R254" s="134">
        <v>367</v>
      </c>
      <c r="S254" s="139"/>
      <c r="T254" s="134" t="s">
        <v>28</v>
      </c>
      <c r="U254" s="42"/>
      <c r="V254" s="42"/>
      <c r="W254" s="42"/>
      <c r="X254" s="43">
        <v>44644</v>
      </c>
      <c r="Y254" s="46"/>
      <c r="Z254" s="46"/>
      <c r="AA254" s="46"/>
      <c r="AB254" s="46"/>
      <c r="AC254" s="46"/>
      <c r="AD254" s="46"/>
      <c r="AE254" s="46"/>
      <c r="AF254" s="46"/>
      <c r="AG254" s="409"/>
      <c r="AH254" s="438"/>
      <c r="AI254" s="136"/>
      <c r="AJ254" s="136"/>
      <c r="AK254" s="556"/>
      <c r="AL254" s="438"/>
      <c r="AM254" s="136"/>
      <c r="AN254" s="136"/>
      <c r="AO254" s="570"/>
      <c r="AP254" s="567"/>
      <c r="AQ254" s="136"/>
      <c r="AR254" s="136"/>
      <c r="AS254" s="556"/>
      <c r="AT254" s="438"/>
      <c r="AU254" s="136"/>
      <c r="AV254" s="136"/>
      <c r="AW254" s="570"/>
      <c r="AX254" s="567"/>
      <c r="AY254" s="136"/>
      <c r="AZ254" s="136"/>
      <c r="BA254" s="556"/>
      <c r="BB254" s="434"/>
      <c r="BC254" s="17"/>
      <c r="BD254" s="17"/>
      <c r="BE254" s="437"/>
      <c r="BF254" s="320"/>
      <c r="BG254" s="17"/>
      <c r="BH254" s="17"/>
      <c r="BI254" s="293"/>
      <c r="BJ254" s="443">
        <v>16460.590271186433</v>
      </c>
      <c r="BK254" s="95"/>
      <c r="BL254" s="95">
        <v>91447.723728813566</v>
      </c>
      <c r="BM254" s="352">
        <f t="shared" ref="BM254:BM259" si="668">BJ254+BK254+BL254</f>
        <v>107908.314</v>
      </c>
      <c r="BN254" s="501"/>
      <c r="BO254" s="92"/>
      <c r="BP254" s="92"/>
      <c r="BQ254" s="352">
        <f t="shared" ref="BQ254:BQ259" si="669">BN254+BO254+BP254</f>
        <v>0</v>
      </c>
      <c r="BR254" s="434"/>
      <c r="BS254" s="17"/>
      <c r="BT254" s="17"/>
      <c r="BU254" s="437"/>
      <c r="BV254" s="506">
        <v>38408.043966101686</v>
      </c>
      <c r="BW254" s="95"/>
      <c r="BX254" s="95">
        <v>213378.02203389831</v>
      </c>
      <c r="BY254" s="352">
        <f t="shared" ref="BY254:BY259" si="670">BV254+BW254+BX254</f>
        <v>251786.06599999999</v>
      </c>
      <c r="BZ254" s="351"/>
      <c r="CA254" s="92"/>
      <c r="CB254" s="92"/>
      <c r="CC254" s="352">
        <f t="shared" ref="CC254:CC259" si="671">BZ254+CA254+CB254</f>
        <v>0</v>
      </c>
      <c r="CD254" s="351">
        <f t="shared" si="655"/>
        <v>54868.634237288119</v>
      </c>
      <c r="CE254" s="92">
        <f t="shared" si="655"/>
        <v>0</v>
      </c>
      <c r="CF254" s="92">
        <f t="shared" si="655"/>
        <v>304825.74576271186</v>
      </c>
      <c r="CG254" s="352">
        <f t="shared" si="655"/>
        <v>359694.38</v>
      </c>
      <c r="CH254" s="695" t="s">
        <v>739</v>
      </c>
      <c r="CI254" s="118" t="s">
        <v>739</v>
      </c>
      <c r="CJ254" s="774"/>
      <c r="CK254" s="775"/>
      <c r="CL254" s="775"/>
      <c r="CM254" s="776"/>
      <c r="CN254" s="774">
        <v>0</v>
      </c>
      <c r="CO254" s="775">
        <f t="shared" si="605"/>
        <v>0</v>
      </c>
      <c r="CP254" s="775">
        <f t="shared" si="606"/>
        <v>54868.634237288119</v>
      </c>
      <c r="CQ254" s="775">
        <f t="shared" si="607"/>
        <v>0</v>
      </c>
      <c r="CR254" s="872">
        <f t="shared" si="608"/>
        <v>304825.74576271186</v>
      </c>
      <c r="CS254" s="776">
        <f t="shared" si="609"/>
        <v>359694.38</v>
      </c>
      <c r="CT254" s="2">
        <f t="shared" si="610"/>
        <v>0</v>
      </c>
    </row>
    <row r="255" spans="2:98" ht="24.75" customHeight="1" x14ac:dyDescent="0.25">
      <c r="B255" s="580" t="str">
        <f t="shared" si="600"/>
        <v>C2</v>
      </c>
      <c r="C255" s="601" t="s">
        <v>639</v>
      </c>
      <c r="D255" s="638"/>
      <c r="E255" s="129"/>
      <c r="F255" s="129"/>
      <c r="G255" s="129"/>
      <c r="H255" s="129"/>
      <c r="I255" s="129"/>
      <c r="J255" s="129"/>
      <c r="K255" s="639"/>
      <c r="L255" s="1109"/>
      <c r="M255" s="138">
        <v>429202.06</v>
      </c>
      <c r="N255" s="131"/>
      <c r="O255" s="132"/>
      <c r="P255" s="133"/>
      <c r="Q255" s="134" t="s">
        <v>671</v>
      </c>
      <c r="R255" s="134">
        <v>265</v>
      </c>
      <c r="S255" s="139"/>
      <c r="T255" s="134" t="s">
        <v>27</v>
      </c>
      <c r="U255" s="42"/>
      <c r="V255" s="42"/>
      <c r="W255" s="42"/>
      <c r="X255" s="43">
        <v>44644</v>
      </c>
      <c r="Y255" s="46"/>
      <c r="Z255" s="46"/>
      <c r="AA255" s="46"/>
      <c r="AB255" s="46"/>
      <c r="AC255" s="46"/>
      <c r="AD255" s="46"/>
      <c r="AE255" s="46"/>
      <c r="AF255" s="46"/>
      <c r="AG255" s="409"/>
      <c r="AH255" s="438"/>
      <c r="AI255" s="136"/>
      <c r="AJ255" s="136"/>
      <c r="AK255" s="556"/>
      <c r="AL255" s="438"/>
      <c r="AM255" s="136"/>
      <c r="AN255" s="136"/>
      <c r="AO255" s="570"/>
      <c r="AP255" s="567"/>
      <c r="AQ255" s="136"/>
      <c r="AR255" s="136"/>
      <c r="AS255" s="556"/>
      <c r="AT255" s="438"/>
      <c r="AU255" s="136"/>
      <c r="AV255" s="136"/>
      <c r="AW255" s="570"/>
      <c r="AX255" s="567"/>
      <c r="AY255" s="136"/>
      <c r="AZ255" s="136"/>
      <c r="BA255" s="556"/>
      <c r="BB255" s="434"/>
      <c r="BC255" s="17"/>
      <c r="BD255" s="17"/>
      <c r="BE255" s="437"/>
      <c r="BF255" s="320"/>
      <c r="BG255" s="17"/>
      <c r="BH255" s="17"/>
      <c r="BI255" s="293"/>
      <c r="BJ255" s="443">
        <v>19641.450203389817</v>
      </c>
      <c r="BK255" s="95">
        <v>109119.16779661017</v>
      </c>
      <c r="BL255" s="95"/>
      <c r="BM255" s="352">
        <f t="shared" si="668"/>
        <v>128760.61799999999</v>
      </c>
      <c r="BN255" s="501"/>
      <c r="BO255" s="92"/>
      <c r="BP255" s="92"/>
      <c r="BQ255" s="352">
        <f t="shared" si="669"/>
        <v>0</v>
      </c>
      <c r="BR255" s="434"/>
      <c r="BS255" s="17"/>
      <c r="BT255" s="17"/>
      <c r="BU255" s="437"/>
      <c r="BV255" s="506">
        <v>45830.050474576245</v>
      </c>
      <c r="BW255" s="95">
        <v>254611.39152542374</v>
      </c>
      <c r="BX255" s="95"/>
      <c r="BY255" s="352">
        <f t="shared" si="670"/>
        <v>300441.44199999998</v>
      </c>
      <c r="BZ255" s="351"/>
      <c r="CA255" s="92"/>
      <c r="CB255" s="92"/>
      <c r="CC255" s="352">
        <f t="shared" si="671"/>
        <v>0</v>
      </c>
      <c r="CD255" s="351">
        <f t="shared" si="655"/>
        <v>65471.500677966062</v>
      </c>
      <c r="CE255" s="92">
        <f t="shared" si="655"/>
        <v>363730.55932203389</v>
      </c>
      <c r="CF255" s="92">
        <f t="shared" si="655"/>
        <v>0</v>
      </c>
      <c r="CG255" s="352">
        <f t="shared" si="655"/>
        <v>429202.05999999994</v>
      </c>
      <c r="CH255" s="695" t="s">
        <v>739</v>
      </c>
      <c r="CI255" s="118" t="s">
        <v>739</v>
      </c>
      <c r="CJ255" s="774"/>
      <c r="CK255" s="775"/>
      <c r="CL255" s="775"/>
      <c r="CM255" s="776"/>
      <c r="CN255" s="774">
        <v>0</v>
      </c>
      <c r="CO255" s="775">
        <f t="shared" si="605"/>
        <v>65471.500677966062</v>
      </c>
      <c r="CP255" s="775">
        <f t="shared" si="606"/>
        <v>0</v>
      </c>
      <c r="CQ255" s="775">
        <f t="shared" si="607"/>
        <v>363730.55932203389</v>
      </c>
      <c r="CR255" s="872">
        <f t="shared" si="608"/>
        <v>0</v>
      </c>
      <c r="CS255" s="776">
        <f t="shared" si="609"/>
        <v>429202.05999999994</v>
      </c>
      <c r="CT255" s="2">
        <f t="shared" si="610"/>
        <v>0</v>
      </c>
    </row>
    <row r="256" spans="2:98" ht="24.75" customHeight="1" x14ac:dyDescent="0.25">
      <c r="B256" s="580" t="str">
        <f t="shared" si="600"/>
        <v>C2</v>
      </c>
      <c r="C256" s="601" t="s">
        <v>640</v>
      </c>
      <c r="D256" s="638"/>
      <c r="E256" s="129"/>
      <c r="F256" s="129"/>
      <c r="G256" s="129"/>
      <c r="H256" s="129"/>
      <c r="I256" s="129"/>
      <c r="J256" s="129"/>
      <c r="K256" s="639"/>
      <c r="L256" s="614"/>
      <c r="M256" s="138">
        <v>364652.9647058823</v>
      </c>
      <c r="N256" s="131"/>
      <c r="O256" s="132"/>
      <c r="P256" s="133"/>
      <c r="Q256" s="134" t="s">
        <v>671</v>
      </c>
      <c r="R256" s="134">
        <v>139</v>
      </c>
      <c r="S256" s="139"/>
      <c r="T256" s="134" t="s">
        <v>27</v>
      </c>
      <c r="U256" s="42"/>
      <c r="V256" s="42"/>
      <c r="W256" s="42"/>
      <c r="X256" s="43">
        <v>44649</v>
      </c>
      <c r="Y256" s="46"/>
      <c r="Z256" s="46"/>
      <c r="AA256" s="46"/>
      <c r="AB256" s="46"/>
      <c r="AC256" s="46"/>
      <c r="AD256" s="46"/>
      <c r="AE256" s="46"/>
      <c r="AF256" s="46"/>
      <c r="AG256" s="409"/>
      <c r="AH256" s="438"/>
      <c r="AI256" s="136"/>
      <c r="AJ256" s="136"/>
      <c r="AK256" s="556"/>
      <c r="AL256" s="438"/>
      <c r="AM256" s="136"/>
      <c r="AN256" s="136"/>
      <c r="AO256" s="570"/>
      <c r="AP256" s="567"/>
      <c r="AQ256" s="136"/>
      <c r="AR256" s="136"/>
      <c r="AS256" s="556"/>
      <c r="AT256" s="438"/>
      <c r="AU256" s="136"/>
      <c r="AV256" s="136"/>
      <c r="AW256" s="570"/>
      <c r="AX256" s="567"/>
      <c r="AY256" s="136"/>
      <c r="AZ256" s="136"/>
      <c r="BA256" s="556"/>
      <c r="BB256" s="434"/>
      <c r="BC256" s="17"/>
      <c r="BD256" s="17"/>
      <c r="BE256" s="437"/>
      <c r="BF256" s="320"/>
      <c r="BG256" s="17"/>
      <c r="BH256" s="17"/>
      <c r="BI256" s="293"/>
      <c r="BJ256" s="434"/>
      <c r="BK256" s="17"/>
      <c r="BL256" s="17"/>
      <c r="BM256" s="352">
        <f t="shared" si="668"/>
        <v>0</v>
      </c>
      <c r="BN256" s="506">
        <v>16687.508554336979</v>
      </c>
      <c r="BO256" s="95">
        <v>92708.380857427706</v>
      </c>
      <c r="BP256" s="95"/>
      <c r="BQ256" s="352">
        <f t="shared" si="669"/>
        <v>109395.88941176469</v>
      </c>
      <c r="BR256" s="351"/>
      <c r="BS256" s="92"/>
      <c r="BT256" s="92"/>
      <c r="BU256" s="437"/>
      <c r="BV256" s="320"/>
      <c r="BW256" s="17"/>
      <c r="BX256" s="17"/>
      <c r="BY256" s="352">
        <f t="shared" si="670"/>
        <v>0</v>
      </c>
      <c r="BZ256" s="443">
        <v>38937.519960119622</v>
      </c>
      <c r="CA256" s="95">
        <v>216319.55533399797</v>
      </c>
      <c r="CB256" s="95"/>
      <c r="CC256" s="352">
        <f t="shared" si="671"/>
        <v>255257.07529411759</v>
      </c>
      <c r="CD256" s="351">
        <f t="shared" si="655"/>
        <v>55625.028514456601</v>
      </c>
      <c r="CE256" s="92">
        <f t="shared" si="655"/>
        <v>309027.93619142566</v>
      </c>
      <c r="CF256" s="92">
        <f t="shared" si="655"/>
        <v>0</v>
      </c>
      <c r="CG256" s="352">
        <f t="shared" si="655"/>
        <v>364652.96470588224</v>
      </c>
      <c r="CH256" s="830" t="s">
        <v>739</v>
      </c>
      <c r="CI256" s="118" t="s">
        <v>766</v>
      </c>
      <c r="CJ256" s="774"/>
      <c r="CK256" s="775"/>
      <c r="CL256" s="775"/>
      <c r="CM256" s="776"/>
      <c r="CN256" s="774">
        <v>0</v>
      </c>
      <c r="CO256" s="775">
        <f t="shared" si="605"/>
        <v>55625.028514456601</v>
      </c>
      <c r="CP256" s="775">
        <f t="shared" si="606"/>
        <v>0</v>
      </c>
      <c r="CQ256" s="775">
        <f t="shared" si="607"/>
        <v>309027.93619142566</v>
      </c>
      <c r="CR256" s="872">
        <f t="shared" si="608"/>
        <v>0</v>
      </c>
      <c r="CS256" s="776">
        <f t="shared" si="609"/>
        <v>364652.96470588224</v>
      </c>
      <c r="CT256" s="2">
        <f t="shared" si="610"/>
        <v>0</v>
      </c>
    </row>
    <row r="257" spans="2:98" ht="24.75" customHeight="1" x14ac:dyDescent="0.25">
      <c r="B257" s="580" t="str">
        <f t="shared" si="600"/>
        <v>C2</v>
      </c>
      <c r="C257" s="601" t="s">
        <v>641</v>
      </c>
      <c r="D257" s="638"/>
      <c r="E257" s="129"/>
      <c r="F257" s="129"/>
      <c r="G257" s="129"/>
      <c r="H257" s="129"/>
      <c r="I257" s="129"/>
      <c r="J257" s="129"/>
      <c r="K257" s="639"/>
      <c r="L257" s="614"/>
      <c r="M257" s="138">
        <v>0</v>
      </c>
      <c r="N257" s="131"/>
      <c r="O257" s="132"/>
      <c r="P257" s="133"/>
      <c r="Q257" s="134" t="s">
        <v>671</v>
      </c>
      <c r="R257" s="134">
        <v>0</v>
      </c>
      <c r="S257" s="139"/>
      <c r="T257" s="134" t="s">
        <v>27</v>
      </c>
      <c r="U257" s="42"/>
      <c r="V257" s="42"/>
      <c r="W257" s="42"/>
      <c r="X257" s="43">
        <v>44649</v>
      </c>
      <c r="Y257" s="46"/>
      <c r="Z257" s="46"/>
      <c r="AA257" s="46"/>
      <c r="AB257" s="46"/>
      <c r="AC257" s="46"/>
      <c r="AD257" s="46"/>
      <c r="AE257" s="46"/>
      <c r="AF257" s="46"/>
      <c r="AG257" s="409"/>
      <c r="AH257" s="438"/>
      <c r="AI257" s="136"/>
      <c r="AJ257" s="136"/>
      <c r="AK257" s="556"/>
      <c r="AL257" s="438"/>
      <c r="AM257" s="136"/>
      <c r="AN257" s="136"/>
      <c r="AO257" s="570"/>
      <c r="AP257" s="567"/>
      <c r="AQ257" s="136"/>
      <c r="AR257" s="136"/>
      <c r="AS257" s="556"/>
      <c r="AT257" s="438"/>
      <c r="AU257" s="136"/>
      <c r="AV257" s="136"/>
      <c r="AW257" s="570"/>
      <c r="AX257" s="567"/>
      <c r="AY257" s="136"/>
      <c r="AZ257" s="136"/>
      <c r="BA257" s="556"/>
      <c r="BB257" s="434"/>
      <c r="BC257" s="17"/>
      <c r="BD257" s="17"/>
      <c r="BE257" s="437"/>
      <c r="BF257" s="320"/>
      <c r="BG257" s="17"/>
      <c r="BH257" s="17"/>
      <c r="BI257" s="293"/>
      <c r="BJ257" s="434"/>
      <c r="BK257" s="17"/>
      <c r="BL257" s="17"/>
      <c r="BM257" s="352">
        <f t="shared" si="668"/>
        <v>0</v>
      </c>
      <c r="BN257" s="320"/>
      <c r="BO257" s="17"/>
      <c r="BP257" s="17"/>
      <c r="BQ257" s="352">
        <f t="shared" si="669"/>
        <v>0</v>
      </c>
      <c r="BR257" s="351"/>
      <c r="BS257" s="92"/>
      <c r="BT257" s="92"/>
      <c r="BU257" s="437"/>
      <c r="BV257" s="320"/>
      <c r="BW257" s="17"/>
      <c r="BX257" s="17"/>
      <c r="BY257" s="352">
        <f t="shared" si="670"/>
        <v>0</v>
      </c>
      <c r="BZ257" s="434"/>
      <c r="CA257" s="17"/>
      <c r="CB257" s="17"/>
      <c r="CC257" s="352">
        <f t="shared" si="671"/>
        <v>0</v>
      </c>
      <c r="CD257" s="351">
        <f t="shared" ref="CD257:CG272" si="672">AH257+AL257+AP257+AT257+AX257+BB257+BF257+BJ257+BN257+BR257+BV257+BZ257</f>
        <v>0</v>
      </c>
      <c r="CE257" s="92">
        <f t="shared" si="672"/>
        <v>0</v>
      </c>
      <c r="CF257" s="92">
        <f t="shared" si="672"/>
        <v>0</v>
      </c>
      <c r="CG257" s="352">
        <f t="shared" si="672"/>
        <v>0</v>
      </c>
      <c r="CH257" s="695"/>
      <c r="CI257" s="118"/>
      <c r="CJ257" s="774"/>
      <c r="CK257" s="775"/>
      <c r="CL257" s="775"/>
      <c r="CM257" s="776"/>
      <c r="CN257" s="774">
        <v>0</v>
      </c>
      <c r="CO257" s="775">
        <f t="shared" si="605"/>
        <v>0</v>
      </c>
      <c r="CP257" s="775">
        <f t="shared" si="606"/>
        <v>0</v>
      </c>
      <c r="CQ257" s="775">
        <f t="shared" si="607"/>
        <v>0</v>
      </c>
      <c r="CR257" s="872">
        <f t="shared" si="608"/>
        <v>0</v>
      </c>
      <c r="CS257" s="776">
        <f t="shared" si="609"/>
        <v>0</v>
      </c>
      <c r="CT257" s="2">
        <f t="shared" si="610"/>
        <v>0</v>
      </c>
    </row>
    <row r="258" spans="2:98" ht="24.75" customHeight="1" x14ac:dyDescent="0.25">
      <c r="B258" s="580" t="str">
        <f t="shared" si="600"/>
        <v>C2</v>
      </c>
      <c r="C258" s="601" t="s">
        <v>642</v>
      </c>
      <c r="D258" s="638"/>
      <c r="E258" s="129"/>
      <c r="F258" s="129"/>
      <c r="G258" s="129"/>
      <c r="H258" s="129"/>
      <c r="I258" s="129"/>
      <c r="J258" s="129"/>
      <c r="K258" s="639"/>
      <c r="L258" s="614"/>
      <c r="M258" s="138">
        <v>1323204</v>
      </c>
      <c r="N258" s="131"/>
      <c r="O258" s="132"/>
      <c r="P258" s="133"/>
      <c r="Q258" s="134" t="s">
        <v>671</v>
      </c>
      <c r="R258" s="134">
        <v>60</v>
      </c>
      <c r="S258" s="139"/>
      <c r="T258" s="134" t="s">
        <v>28</v>
      </c>
      <c r="U258" s="42"/>
      <c r="V258" s="42"/>
      <c r="W258" s="42"/>
      <c r="X258" s="43">
        <v>44649</v>
      </c>
      <c r="Y258" s="46"/>
      <c r="Z258" s="46"/>
      <c r="AA258" s="46"/>
      <c r="AB258" s="46"/>
      <c r="AC258" s="46"/>
      <c r="AD258" s="46"/>
      <c r="AE258" s="46"/>
      <c r="AF258" s="46"/>
      <c r="AG258" s="409"/>
      <c r="AH258" s="438"/>
      <c r="AI258" s="136"/>
      <c r="AJ258" s="136"/>
      <c r="AK258" s="556"/>
      <c r="AL258" s="438"/>
      <c r="AM258" s="136"/>
      <c r="AN258" s="136"/>
      <c r="AO258" s="570"/>
      <c r="AP258" s="567"/>
      <c r="AQ258" s="136"/>
      <c r="AR258" s="136"/>
      <c r="AS258" s="556"/>
      <c r="AT258" s="438"/>
      <c r="AU258" s="136"/>
      <c r="AV258" s="136"/>
      <c r="AW258" s="570"/>
      <c r="AX258" s="567"/>
      <c r="AY258" s="136"/>
      <c r="AZ258" s="136"/>
      <c r="BA258" s="556"/>
      <c r="BB258" s="434"/>
      <c r="BC258" s="17"/>
      <c r="BD258" s="17"/>
      <c r="BE258" s="437"/>
      <c r="BF258" s="320"/>
      <c r="BG258" s="17"/>
      <c r="BH258" s="17"/>
      <c r="BI258" s="293"/>
      <c r="BJ258" s="434"/>
      <c r="BK258" s="17"/>
      <c r="BL258" s="17"/>
      <c r="BM258" s="352">
        <f t="shared" si="668"/>
        <v>0</v>
      </c>
      <c r="BN258" s="506">
        <v>60553.403389830492</v>
      </c>
      <c r="BO258" s="95"/>
      <c r="BP258" s="95">
        <v>336407.79661016952</v>
      </c>
      <c r="BQ258" s="352">
        <f t="shared" si="669"/>
        <v>396961.2</v>
      </c>
      <c r="BR258" s="351"/>
      <c r="BS258" s="92"/>
      <c r="BT258" s="92"/>
      <c r="BU258" s="437"/>
      <c r="BV258" s="320"/>
      <c r="BW258" s="17"/>
      <c r="BX258" s="17"/>
      <c r="BY258" s="352">
        <f t="shared" si="670"/>
        <v>0</v>
      </c>
      <c r="BZ258" s="443">
        <v>141291.27457627119</v>
      </c>
      <c r="CA258" s="95"/>
      <c r="CB258" s="95">
        <v>784951.52542372874</v>
      </c>
      <c r="CC258" s="352">
        <f t="shared" si="671"/>
        <v>926242.79999999993</v>
      </c>
      <c r="CD258" s="351">
        <f t="shared" si="672"/>
        <v>201844.67796610168</v>
      </c>
      <c r="CE258" s="92">
        <f t="shared" si="672"/>
        <v>0</v>
      </c>
      <c r="CF258" s="92">
        <f t="shared" si="672"/>
        <v>1121359.3220338982</v>
      </c>
      <c r="CG258" s="352">
        <f t="shared" si="672"/>
        <v>1323204</v>
      </c>
      <c r="CH258" s="830" t="s">
        <v>739</v>
      </c>
      <c r="CI258" s="118" t="s">
        <v>766</v>
      </c>
      <c r="CJ258" s="774"/>
      <c r="CK258" s="775"/>
      <c r="CL258" s="775"/>
      <c r="CM258" s="776"/>
      <c r="CN258" s="774">
        <v>0</v>
      </c>
      <c r="CO258" s="775">
        <f t="shared" si="605"/>
        <v>0</v>
      </c>
      <c r="CP258" s="775">
        <f t="shared" si="606"/>
        <v>201844.67796610168</v>
      </c>
      <c r="CQ258" s="775">
        <f t="shared" si="607"/>
        <v>0</v>
      </c>
      <c r="CR258" s="872">
        <f t="shared" si="608"/>
        <v>1121359.3220338982</v>
      </c>
      <c r="CS258" s="776">
        <f t="shared" si="609"/>
        <v>1323204</v>
      </c>
      <c r="CT258" s="2">
        <f t="shared" si="610"/>
        <v>0</v>
      </c>
    </row>
    <row r="259" spans="2:98" ht="24.75" customHeight="1" x14ac:dyDescent="0.25">
      <c r="B259" s="580" t="str">
        <f t="shared" si="600"/>
        <v>C2</v>
      </c>
      <c r="C259" s="601" t="s">
        <v>643</v>
      </c>
      <c r="D259" s="638"/>
      <c r="E259" s="129"/>
      <c r="F259" s="129"/>
      <c r="G259" s="129"/>
      <c r="H259" s="129"/>
      <c r="I259" s="129"/>
      <c r="J259" s="129"/>
      <c r="K259" s="639"/>
      <c r="L259" s="614"/>
      <c r="M259" s="138">
        <v>15914.68</v>
      </c>
      <c r="N259" s="131"/>
      <c r="O259" s="132"/>
      <c r="P259" s="133"/>
      <c r="Q259" s="134" t="s">
        <v>671</v>
      </c>
      <c r="R259" s="134">
        <v>16</v>
      </c>
      <c r="S259" s="139"/>
      <c r="T259" s="134" t="s">
        <v>28</v>
      </c>
      <c r="U259" s="42"/>
      <c r="V259" s="42"/>
      <c r="W259" s="42"/>
      <c r="X259" s="43">
        <v>44649</v>
      </c>
      <c r="Y259" s="46"/>
      <c r="Z259" s="46"/>
      <c r="AA259" s="46"/>
      <c r="AB259" s="46"/>
      <c r="AC259" s="46"/>
      <c r="AD259" s="46"/>
      <c r="AE259" s="46"/>
      <c r="AF259" s="46"/>
      <c r="AG259" s="409"/>
      <c r="AH259" s="438"/>
      <c r="AI259" s="136"/>
      <c r="AJ259" s="136"/>
      <c r="AK259" s="556"/>
      <c r="AL259" s="438"/>
      <c r="AM259" s="136"/>
      <c r="AN259" s="136"/>
      <c r="AO259" s="570"/>
      <c r="AP259" s="567"/>
      <c r="AQ259" s="136"/>
      <c r="AR259" s="136"/>
      <c r="AS259" s="556"/>
      <c r="AT259" s="438"/>
      <c r="AU259" s="136"/>
      <c r="AV259" s="136"/>
      <c r="AW259" s="570"/>
      <c r="AX259" s="567"/>
      <c r="AY259" s="136"/>
      <c r="AZ259" s="136"/>
      <c r="BA259" s="556"/>
      <c r="BB259" s="434"/>
      <c r="BC259" s="17"/>
      <c r="BD259" s="17"/>
      <c r="BE259" s="437"/>
      <c r="BF259" s="320"/>
      <c r="BG259" s="17"/>
      <c r="BH259" s="17"/>
      <c r="BI259" s="293"/>
      <c r="BJ259" s="434"/>
      <c r="BK259" s="17"/>
      <c r="BL259" s="17"/>
      <c r="BM259" s="352">
        <f t="shared" si="668"/>
        <v>0</v>
      </c>
      <c r="BN259" s="506">
        <v>728.29891525423682</v>
      </c>
      <c r="BO259" s="95"/>
      <c r="BP259" s="95">
        <v>4046.1050847457627</v>
      </c>
      <c r="BQ259" s="352">
        <f t="shared" si="669"/>
        <v>4774.4039999999995</v>
      </c>
      <c r="BR259" s="351"/>
      <c r="BS259" s="92"/>
      <c r="BT259" s="92"/>
      <c r="BU259" s="437"/>
      <c r="BV259" s="320"/>
      <c r="BW259" s="17"/>
      <c r="BX259" s="17"/>
      <c r="BY259" s="352">
        <f t="shared" si="670"/>
        <v>0</v>
      </c>
      <c r="BZ259" s="443">
        <v>1699.3641355932195</v>
      </c>
      <c r="CA259" s="95"/>
      <c r="CB259" s="95">
        <v>9440.9118644067803</v>
      </c>
      <c r="CC259" s="352">
        <f t="shared" si="671"/>
        <v>11140.276</v>
      </c>
      <c r="CD259" s="351">
        <f t="shared" si="672"/>
        <v>2427.6630508474564</v>
      </c>
      <c r="CE259" s="92">
        <f t="shared" si="672"/>
        <v>0</v>
      </c>
      <c r="CF259" s="92">
        <f t="shared" si="672"/>
        <v>13487.016949152543</v>
      </c>
      <c r="CG259" s="352">
        <f t="shared" si="672"/>
        <v>15914.68</v>
      </c>
      <c r="CH259" s="830" t="s">
        <v>739</v>
      </c>
      <c r="CI259" s="118" t="s">
        <v>766</v>
      </c>
      <c r="CJ259" s="774"/>
      <c r="CK259" s="775"/>
      <c r="CL259" s="775"/>
      <c r="CM259" s="776"/>
      <c r="CN259" s="774">
        <v>0</v>
      </c>
      <c r="CO259" s="775">
        <f t="shared" si="605"/>
        <v>0</v>
      </c>
      <c r="CP259" s="775">
        <f t="shared" si="606"/>
        <v>2427.6630508474564</v>
      </c>
      <c r="CQ259" s="775">
        <f t="shared" si="607"/>
        <v>0</v>
      </c>
      <c r="CR259" s="872">
        <f t="shared" si="608"/>
        <v>13487.016949152543</v>
      </c>
      <c r="CS259" s="776">
        <f t="shared" si="609"/>
        <v>15914.68</v>
      </c>
      <c r="CT259" s="2">
        <f t="shared" si="610"/>
        <v>0</v>
      </c>
    </row>
    <row r="260" spans="2:98" ht="24.75" customHeight="1" x14ac:dyDescent="0.25">
      <c r="B260" s="580" t="str">
        <f t="shared" si="600"/>
        <v>C2</v>
      </c>
      <c r="C260" s="602" t="s">
        <v>633</v>
      </c>
      <c r="D260" s="636"/>
      <c r="E260" s="123"/>
      <c r="F260" s="123"/>
      <c r="G260" s="123"/>
      <c r="H260" s="123"/>
      <c r="I260" s="123"/>
      <c r="J260" s="123"/>
      <c r="K260" s="637"/>
      <c r="L260" s="613"/>
      <c r="M260" s="140">
        <v>96000</v>
      </c>
      <c r="N260" s="77"/>
      <c r="O260" s="124"/>
      <c r="P260" s="125"/>
      <c r="Q260" s="76"/>
      <c r="R260" s="76"/>
      <c r="S260" s="141"/>
      <c r="T260" s="76" t="s">
        <v>27</v>
      </c>
      <c r="U260" s="77"/>
      <c r="V260" s="77"/>
      <c r="W260" s="77"/>
      <c r="X260" s="77"/>
      <c r="Y260" s="127"/>
      <c r="Z260" s="127"/>
      <c r="AA260" s="127"/>
      <c r="AB260" s="127"/>
      <c r="AC260" s="127"/>
      <c r="AD260" s="127"/>
      <c r="AE260" s="127"/>
      <c r="AF260" s="127"/>
      <c r="AG260" s="410"/>
      <c r="AH260" s="439"/>
      <c r="AI260" s="96"/>
      <c r="AJ260" s="96"/>
      <c r="AK260" s="300"/>
      <c r="AL260" s="439"/>
      <c r="AM260" s="96"/>
      <c r="AN260" s="96"/>
      <c r="AO260" s="448"/>
      <c r="AP260" s="505"/>
      <c r="AQ260" s="96"/>
      <c r="AR260" s="96"/>
      <c r="AS260" s="300"/>
      <c r="AT260" s="439"/>
      <c r="AU260" s="96"/>
      <c r="AV260" s="96"/>
      <c r="AW260" s="448"/>
      <c r="AX260" s="505"/>
      <c r="AY260" s="96"/>
      <c r="AZ260" s="96"/>
      <c r="BA260" s="300"/>
      <c r="BB260" s="477">
        <v>2560</v>
      </c>
      <c r="BC260" s="128">
        <v>29440</v>
      </c>
      <c r="BD260" s="39"/>
      <c r="BE260" s="350">
        <f>BB260+BC260+BD260</f>
        <v>32000</v>
      </c>
      <c r="BF260" s="477">
        <v>2560</v>
      </c>
      <c r="BG260" s="128">
        <v>29440</v>
      </c>
      <c r="BH260" s="39"/>
      <c r="BI260" s="350">
        <f>BF260+BG260+BH260</f>
        <v>32000</v>
      </c>
      <c r="BJ260" s="477">
        <v>2560</v>
      </c>
      <c r="BK260" s="128">
        <v>29440</v>
      </c>
      <c r="BL260" s="39"/>
      <c r="BM260" s="350">
        <f>BJ260+BK260+BL260</f>
        <v>32000</v>
      </c>
      <c r="BN260" s="477"/>
      <c r="BO260" s="128"/>
      <c r="BP260" s="39"/>
      <c r="BQ260" s="350"/>
      <c r="BR260" s="477">
        <v>2560</v>
      </c>
      <c r="BS260" s="128">
        <v>29440</v>
      </c>
      <c r="BT260" s="39"/>
      <c r="BU260" s="350">
        <f>BR260+BS260+BT260</f>
        <v>32000</v>
      </c>
      <c r="BV260" s="477">
        <v>2560</v>
      </c>
      <c r="BW260" s="128">
        <v>29440</v>
      </c>
      <c r="BX260" s="39"/>
      <c r="BY260" s="350">
        <f>BV260+BW260+BX260</f>
        <v>32000</v>
      </c>
      <c r="BZ260" s="477">
        <v>2560</v>
      </c>
      <c r="CA260" s="128">
        <v>29440</v>
      </c>
      <c r="CB260" s="39"/>
      <c r="CC260" s="350">
        <f>BZ260+CA260+CB260</f>
        <v>32000</v>
      </c>
      <c r="CD260" s="349">
        <f t="shared" si="672"/>
        <v>15360</v>
      </c>
      <c r="CE260" s="128">
        <f t="shared" si="672"/>
        <v>176640</v>
      </c>
      <c r="CF260" s="128">
        <f t="shared" si="672"/>
        <v>0</v>
      </c>
      <c r="CG260" s="350">
        <f t="shared" si="672"/>
        <v>192000</v>
      </c>
      <c r="CH260" s="695"/>
      <c r="CI260" s="118"/>
      <c r="CJ260" s="823" t="str">
        <f t="shared" ref="CJ260:CJ261" si="673">IF(H260=0,IF(CD260&gt;0,"Error",H260-CD260),H260-CD260)</f>
        <v>Error</v>
      </c>
      <c r="CK260" s="824" t="str">
        <f t="shared" ref="CK260:CK261" si="674">IF(I260=0,IF(CE260&gt;0,"Error",I260-CE260),I260-CE260)</f>
        <v>Error</v>
      </c>
      <c r="CL260" s="825">
        <f t="shared" ref="CL260:CL261" si="675">IF(J260=0,IF(CF260&gt;0,"Error",J260-CF260),J260-CF260)</f>
        <v>0</v>
      </c>
      <c r="CM260" s="826" t="str">
        <f t="shared" ref="CM260:CM261" si="676">IF(K260=0,IF(CG260&gt;0,"Error",K260-CG260),K260-CG260)</f>
        <v>Error</v>
      </c>
      <c r="CN260" s="823">
        <v>0</v>
      </c>
      <c r="CO260" s="824">
        <f t="shared" si="605"/>
        <v>15360</v>
      </c>
      <c r="CP260" s="825">
        <f t="shared" si="606"/>
        <v>0</v>
      </c>
      <c r="CQ260" s="824">
        <f t="shared" si="607"/>
        <v>176640</v>
      </c>
      <c r="CR260" s="871">
        <f t="shared" si="608"/>
        <v>0</v>
      </c>
      <c r="CS260" s="826">
        <f t="shared" si="609"/>
        <v>192000</v>
      </c>
      <c r="CT260" s="2">
        <f t="shared" si="610"/>
        <v>0</v>
      </c>
    </row>
    <row r="261" spans="2:98" ht="24.75" customHeight="1" x14ac:dyDescent="0.25">
      <c r="B261" s="580" t="str">
        <f t="shared" si="600"/>
        <v>C2</v>
      </c>
      <c r="C261" s="600" t="s">
        <v>634</v>
      </c>
      <c r="D261" s="636"/>
      <c r="E261" s="123"/>
      <c r="F261" s="123"/>
      <c r="G261" s="123"/>
      <c r="H261" s="123"/>
      <c r="I261" s="123"/>
      <c r="J261" s="123"/>
      <c r="K261" s="637"/>
      <c r="L261" s="613"/>
      <c r="M261" s="55"/>
      <c r="N261" s="77"/>
      <c r="O261" s="124"/>
      <c r="P261" s="125"/>
      <c r="Q261" s="76"/>
      <c r="R261" s="76"/>
      <c r="S261" s="141"/>
      <c r="T261" s="76"/>
      <c r="U261" s="77"/>
      <c r="V261" s="77"/>
      <c r="W261" s="77"/>
      <c r="X261" s="77"/>
      <c r="Y261" s="127"/>
      <c r="Z261" s="127"/>
      <c r="AA261" s="127"/>
      <c r="AB261" s="127"/>
      <c r="AC261" s="127"/>
      <c r="AD261" s="127"/>
      <c r="AE261" s="127"/>
      <c r="AF261" s="127"/>
      <c r="AG261" s="410"/>
      <c r="AH261" s="439"/>
      <c r="AI261" s="96"/>
      <c r="AJ261" s="96"/>
      <c r="AK261" s="300"/>
      <c r="AL261" s="439"/>
      <c r="AM261" s="96"/>
      <c r="AN261" s="96"/>
      <c r="AO261" s="448"/>
      <c r="AP261" s="505"/>
      <c r="AQ261" s="96"/>
      <c r="AR261" s="96"/>
      <c r="AS261" s="300"/>
      <c r="AT261" s="439"/>
      <c r="AU261" s="96"/>
      <c r="AV261" s="96"/>
      <c r="AW261" s="448"/>
      <c r="AX261" s="502">
        <f>AX262+AX263</f>
        <v>0</v>
      </c>
      <c r="AY261" s="94">
        <f>AY262+AY263</f>
        <v>0</v>
      </c>
      <c r="AZ261" s="94">
        <f>AZ262+AZ263</f>
        <v>0</v>
      </c>
      <c r="BA261" s="294">
        <f>AX261+AY261+AZ261</f>
        <v>0</v>
      </c>
      <c r="BB261" s="473">
        <f>BB262+BB263</f>
        <v>0</v>
      </c>
      <c r="BC261" s="94">
        <f>BC262+BC263</f>
        <v>0</v>
      </c>
      <c r="BD261" s="94">
        <f>BD262+BD263</f>
        <v>0</v>
      </c>
      <c r="BE261" s="440">
        <f>BB261+BC261+BD261</f>
        <v>0</v>
      </c>
      <c r="BF261" s="502">
        <f>BF262+BF263</f>
        <v>0</v>
      </c>
      <c r="BG261" s="94">
        <f>BG262+BG263</f>
        <v>0</v>
      </c>
      <c r="BH261" s="94">
        <f>BH262+BH263</f>
        <v>0</v>
      </c>
      <c r="BI261" s="294">
        <f>BF261+BG261+BH261</f>
        <v>0</v>
      </c>
      <c r="BJ261" s="473">
        <f>BJ262+BJ263</f>
        <v>0</v>
      </c>
      <c r="BK261" s="94">
        <f>BK262+BK263</f>
        <v>0</v>
      </c>
      <c r="BL261" s="94">
        <f>BL262+BL263</f>
        <v>0</v>
      </c>
      <c r="BM261" s="440">
        <f>BJ261+BK261+BL261</f>
        <v>0</v>
      </c>
      <c r="BN261" s="502">
        <f>BN262+BN263</f>
        <v>0</v>
      </c>
      <c r="BO261" s="94">
        <f>BO262+BO263</f>
        <v>0</v>
      </c>
      <c r="BP261" s="94">
        <f>BP262+BP263</f>
        <v>0</v>
      </c>
      <c r="BQ261" s="294">
        <f>BN261+BO261+BP261</f>
        <v>0</v>
      </c>
      <c r="BR261" s="473">
        <f>BR262+BR263</f>
        <v>140311.82669491519</v>
      </c>
      <c r="BS261" s="94">
        <f>BS262+BS263</f>
        <v>779510.14830508479</v>
      </c>
      <c r="BT261" s="94">
        <f>BT262+BT263</f>
        <v>0</v>
      </c>
      <c r="BU261" s="440">
        <f>BR261+BS261+BT261</f>
        <v>919821.97499999998</v>
      </c>
      <c r="BV261" s="502">
        <f>BV262+BV263</f>
        <v>24231.239694915253</v>
      </c>
      <c r="BW261" s="94">
        <f>BW262+BW263</f>
        <v>134617.99830508474</v>
      </c>
      <c r="BX261" s="94">
        <f>BX262+BX263</f>
        <v>0</v>
      </c>
      <c r="BY261" s="294">
        <f>BV261+BW261+BX261</f>
        <v>158849.23799999998</v>
      </c>
      <c r="BZ261" s="473">
        <f>BZ262+BZ263</f>
        <v>303163.02259322029</v>
      </c>
      <c r="CA261" s="94">
        <f>CA262+CA263</f>
        <v>1684239.0144067795</v>
      </c>
      <c r="CB261" s="94">
        <f>CB262+CB263</f>
        <v>0</v>
      </c>
      <c r="CC261" s="440">
        <f>BZ261+CA261+CB261</f>
        <v>1987402.0369999998</v>
      </c>
      <c r="CD261" s="349">
        <f t="shared" si="672"/>
        <v>467706.08898305072</v>
      </c>
      <c r="CE261" s="128">
        <f t="shared" si="672"/>
        <v>2598367.161016949</v>
      </c>
      <c r="CF261" s="128">
        <f t="shared" si="672"/>
        <v>0</v>
      </c>
      <c r="CG261" s="350">
        <f t="shared" si="672"/>
        <v>3066073.25</v>
      </c>
      <c r="CH261" s="695"/>
      <c r="CI261" s="118"/>
      <c r="CJ261" s="823" t="str">
        <f t="shared" si="673"/>
        <v>Error</v>
      </c>
      <c r="CK261" s="824" t="str">
        <f t="shared" si="674"/>
        <v>Error</v>
      </c>
      <c r="CL261" s="824">
        <f t="shared" si="675"/>
        <v>0</v>
      </c>
      <c r="CM261" s="826" t="str">
        <f t="shared" si="676"/>
        <v>Error</v>
      </c>
      <c r="CN261" s="823">
        <v>0</v>
      </c>
      <c r="CO261" s="824">
        <f t="shared" si="605"/>
        <v>467706.08898305072</v>
      </c>
      <c r="CP261" s="824">
        <f t="shared" si="606"/>
        <v>0</v>
      </c>
      <c r="CQ261" s="824">
        <f t="shared" si="607"/>
        <v>2598367.161016949</v>
      </c>
      <c r="CR261" s="871">
        <f t="shared" si="608"/>
        <v>0</v>
      </c>
      <c r="CS261" s="826">
        <f t="shared" si="609"/>
        <v>3066073.2499999995</v>
      </c>
      <c r="CT261" s="2">
        <f t="shared" si="610"/>
        <v>0</v>
      </c>
    </row>
    <row r="262" spans="2:98" ht="24.75" customHeight="1" x14ac:dyDescent="0.25">
      <c r="B262" s="580" t="s">
        <v>164</v>
      </c>
      <c r="C262" s="601" t="s">
        <v>635</v>
      </c>
      <c r="D262" s="638"/>
      <c r="E262" s="129"/>
      <c r="F262" s="129"/>
      <c r="G262" s="129"/>
      <c r="H262" s="129"/>
      <c r="I262" s="129"/>
      <c r="J262" s="129"/>
      <c r="K262" s="639"/>
      <c r="L262" s="614"/>
      <c r="M262" s="138">
        <v>2536575.79</v>
      </c>
      <c r="N262" s="131"/>
      <c r="O262" s="132"/>
      <c r="P262" s="133"/>
      <c r="Q262" s="134" t="s">
        <v>671</v>
      </c>
      <c r="R262" s="134"/>
      <c r="S262" s="139"/>
      <c r="T262" s="134" t="s">
        <v>27</v>
      </c>
      <c r="U262" s="42"/>
      <c r="V262" s="42"/>
      <c r="W262" s="42"/>
      <c r="X262" s="43">
        <v>44788</v>
      </c>
      <c r="Y262" s="46"/>
      <c r="Z262" s="46"/>
      <c r="AA262" s="46"/>
      <c r="AB262" s="46"/>
      <c r="AC262" s="46"/>
      <c r="AD262" s="46"/>
      <c r="AE262" s="46"/>
      <c r="AF262" s="46"/>
      <c r="AG262" s="409"/>
      <c r="AH262" s="438"/>
      <c r="AI262" s="136"/>
      <c r="AJ262" s="136"/>
      <c r="AK262" s="556"/>
      <c r="AL262" s="438"/>
      <c r="AM262" s="136"/>
      <c r="AN262" s="136"/>
      <c r="AO262" s="570"/>
      <c r="AP262" s="567"/>
      <c r="AQ262" s="136"/>
      <c r="AR262" s="136"/>
      <c r="AS262" s="556"/>
      <c r="AT262" s="438"/>
      <c r="AU262" s="136"/>
      <c r="AV262" s="136"/>
      <c r="AW262" s="570"/>
      <c r="AX262" s="567"/>
      <c r="AY262" s="136"/>
      <c r="AZ262" s="136"/>
      <c r="BA262" s="556"/>
      <c r="BB262" s="434"/>
      <c r="BC262" s="17"/>
      <c r="BD262" s="17"/>
      <c r="BE262" s="437"/>
      <c r="BF262" s="320"/>
      <c r="BG262" s="17"/>
      <c r="BH262" s="17"/>
      <c r="BI262" s="293"/>
      <c r="BJ262" s="434"/>
      <c r="BK262" s="17"/>
      <c r="BL262" s="17"/>
      <c r="BM262" s="437"/>
      <c r="BN262" s="320"/>
      <c r="BO262" s="17"/>
      <c r="BP262" s="17"/>
      <c r="BQ262" s="293"/>
      <c r="BR262" s="351">
        <v>116080.58699999994</v>
      </c>
      <c r="BS262" s="92">
        <v>644892.15</v>
      </c>
      <c r="BT262" s="17"/>
      <c r="BU262" s="352">
        <f>BR262+BS262+BT262</f>
        <v>760972.73699999996</v>
      </c>
      <c r="BV262" s="501"/>
      <c r="BW262" s="92"/>
      <c r="BX262" s="92"/>
      <c r="BY262" s="352">
        <f>BV262+BW262+BX262</f>
        <v>0</v>
      </c>
      <c r="BZ262" s="351">
        <v>270854.70299999998</v>
      </c>
      <c r="CA262" s="92">
        <v>1504748.3499999999</v>
      </c>
      <c r="CB262" s="92"/>
      <c r="CC262" s="352">
        <f>BZ262+CA262+CB262</f>
        <v>1775603.0529999998</v>
      </c>
      <c r="CD262" s="351">
        <f t="shared" si="672"/>
        <v>386935.28999999992</v>
      </c>
      <c r="CE262" s="92">
        <f t="shared" si="672"/>
        <v>2149640.5</v>
      </c>
      <c r="CF262" s="92">
        <f t="shared" si="672"/>
        <v>0</v>
      </c>
      <c r="CG262" s="352">
        <f t="shared" si="672"/>
        <v>2536575.79</v>
      </c>
      <c r="CH262" s="695" t="s">
        <v>739</v>
      </c>
      <c r="CI262" s="118" t="s">
        <v>766</v>
      </c>
      <c r="CJ262" s="774"/>
      <c r="CK262" s="775"/>
      <c r="CL262" s="775"/>
      <c r="CM262" s="776"/>
      <c r="CN262" s="774">
        <v>0</v>
      </c>
      <c r="CO262" s="775">
        <f t="shared" si="605"/>
        <v>386935.28999999992</v>
      </c>
      <c r="CP262" s="775">
        <f t="shared" si="606"/>
        <v>0</v>
      </c>
      <c r="CQ262" s="775">
        <f t="shared" si="607"/>
        <v>2149640.5</v>
      </c>
      <c r="CR262" s="872">
        <f t="shared" si="608"/>
        <v>0</v>
      </c>
      <c r="CS262" s="776">
        <f t="shared" si="609"/>
        <v>2536575.79</v>
      </c>
      <c r="CT262" s="2">
        <f t="shared" si="610"/>
        <v>0</v>
      </c>
    </row>
    <row r="263" spans="2:98" ht="24.75" customHeight="1" x14ac:dyDescent="0.25">
      <c r="B263" s="580" t="s">
        <v>164</v>
      </c>
      <c r="C263" s="601" t="s">
        <v>636</v>
      </c>
      <c r="D263" s="638"/>
      <c r="E263" s="129"/>
      <c r="F263" s="129"/>
      <c r="G263" s="129"/>
      <c r="H263" s="129"/>
      <c r="I263" s="129"/>
      <c r="J263" s="129"/>
      <c r="K263" s="639"/>
      <c r="L263" s="614"/>
      <c r="M263" s="138">
        <v>529497.46</v>
      </c>
      <c r="N263" s="131"/>
      <c r="O263" s="132"/>
      <c r="P263" s="133"/>
      <c r="Q263" s="134" t="s">
        <v>672</v>
      </c>
      <c r="R263" s="134">
        <v>1</v>
      </c>
      <c r="S263" s="139"/>
      <c r="T263" s="134" t="s">
        <v>27</v>
      </c>
      <c r="U263" s="42"/>
      <c r="V263" s="42"/>
      <c r="W263" s="42"/>
      <c r="X263" s="43">
        <v>44788</v>
      </c>
      <c r="Y263" s="46"/>
      <c r="Z263" s="46"/>
      <c r="AA263" s="46"/>
      <c r="AB263" s="46"/>
      <c r="AC263" s="46"/>
      <c r="AD263" s="46"/>
      <c r="AE263" s="46"/>
      <c r="AF263" s="46"/>
      <c r="AG263" s="409"/>
      <c r="AH263" s="438"/>
      <c r="AI263" s="136"/>
      <c r="AJ263" s="136"/>
      <c r="AK263" s="556"/>
      <c r="AL263" s="438"/>
      <c r="AM263" s="136"/>
      <c r="AN263" s="136"/>
      <c r="AO263" s="570"/>
      <c r="AP263" s="567"/>
      <c r="AQ263" s="136"/>
      <c r="AR263" s="136"/>
      <c r="AS263" s="556"/>
      <c r="AT263" s="438"/>
      <c r="AU263" s="136"/>
      <c r="AV263" s="136"/>
      <c r="AW263" s="570"/>
      <c r="AX263" s="567"/>
      <c r="AY263" s="136"/>
      <c r="AZ263" s="136"/>
      <c r="BA263" s="556"/>
      <c r="BB263" s="434"/>
      <c r="BC263" s="17"/>
      <c r="BD263" s="17"/>
      <c r="BE263" s="437"/>
      <c r="BF263" s="320"/>
      <c r="BG263" s="17"/>
      <c r="BH263" s="17"/>
      <c r="BI263" s="293"/>
      <c r="BJ263" s="434"/>
      <c r="BK263" s="17"/>
      <c r="BL263" s="17"/>
      <c r="BM263" s="437"/>
      <c r="BN263" s="320"/>
      <c r="BO263" s="17"/>
      <c r="BP263" s="17"/>
      <c r="BQ263" s="293"/>
      <c r="BR263" s="351">
        <v>24231.239694915253</v>
      </c>
      <c r="BS263" s="92">
        <v>134617.99830508474</v>
      </c>
      <c r="BT263" s="92"/>
      <c r="BU263" s="352">
        <f>BR263+BS263+BT263</f>
        <v>158849.23799999998</v>
      </c>
      <c r="BV263" s="501">
        <v>24231.239694915253</v>
      </c>
      <c r="BW263" s="92">
        <v>134617.99830508474</v>
      </c>
      <c r="BX263" s="92"/>
      <c r="BY263" s="352">
        <f>BV263+BW263+BX263</f>
        <v>158849.23799999998</v>
      </c>
      <c r="BZ263" s="351">
        <v>32308.319593220327</v>
      </c>
      <c r="CA263" s="92">
        <v>179490.66440677969</v>
      </c>
      <c r="CB263" s="92"/>
      <c r="CC263" s="352">
        <f>BZ263+CA263+CB263</f>
        <v>211798.98400000003</v>
      </c>
      <c r="CD263" s="351">
        <f t="shared" si="672"/>
        <v>80770.79898305083</v>
      </c>
      <c r="CE263" s="92">
        <f t="shared" si="672"/>
        <v>448726.66101694916</v>
      </c>
      <c r="CF263" s="92">
        <f t="shared" si="672"/>
        <v>0</v>
      </c>
      <c r="CG263" s="352">
        <f t="shared" si="672"/>
        <v>529497.46</v>
      </c>
      <c r="CH263" s="695" t="s">
        <v>739</v>
      </c>
      <c r="CI263" s="118" t="s">
        <v>766</v>
      </c>
      <c r="CJ263" s="774"/>
      <c r="CK263" s="775"/>
      <c r="CL263" s="775"/>
      <c r="CM263" s="776"/>
      <c r="CN263" s="774">
        <v>0</v>
      </c>
      <c r="CO263" s="775">
        <f t="shared" si="605"/>
        <v>80770.79898305083</v>
      </c>
      <c r="CP263" s="775">
        <f t="shared" si="606"/>
        <v>0</v>
      </c>
      <c r="CQ263" s="775">
        <f t="shared" si="607"/>
        <v>448726.66101694916</v>
      </c>
      <c r="CR263" s="872">
        <f t="shared" si="608"/>
        <v>0</v>
      </c>
      <c r="CS263" s="776">
        <f t="shared" si="609"/>
        <v>529497.46</v>
      </c>
      <c r="CT263" s="2">
        <f t="shared" si="610"/>
        <v>0</v>
      </c>
    </row>
    <row r="264" spans="2:98" ht="24.75" customHeight="1" x14ac:dyDescent="0.25">
      <c r="B264" s="580" t="str">
        <f>B261</f>
        <v>C2</v>
      </c>
      <c r="C264" s="599" t="s">
        <v>644</v>
      </c>
      <c r="D264" s="642"/>
      <c r="E264" s="147"/>
      <c r="F264" s="147"/>
      <c r="G264" s="147"/>
      <c r="H264" s="147"/>
      <c r="I264" s="147"/>
      <c r="J264" s="147"/>
      <c r="K264" s="643"/>
      <c r="L264" s="616"/>
      <c r="M264" s="154"/>
      <c r="N264" s="21"/>
      <c r="O264" s="148"/>
      <c r="P264" s="149"/>
      <c r="Q264" s="150"/>
      <c r="R264" s="150"/>
      <c r="S264" s="151"/>
      <c r="T264" s="150"/>
      <c r="U264" s="21"/>
      <c r="V264" s="21"/>
      <c r="W264" s="21"/>
      <c r="X264" s="21"/>
      <c r="Y264" s="155"/>
      <c r="Z264" s="155"/>
      <c r="AA264" s="155"/>
      <c r="AB264" s="155"/>
      <c r="AC264" s="155"/>
      <c r="AD264" s="155"/>
      <c r="AE264" s="155"/>
      <c r="AF264" s="155"/>
      <c r="AG264" s="413"/>
      <c r="AH264" s="441"/>
      <c r="AI264" s="93"/>
      <c r="AJ264" s="93"/>
      <c r="AK264" s="296"/>
      <c r="AL264" s="441"/>
      <c r="AM264" s="93"/>
      <c r="AN264" s="93"/>
      <c r="AO264" s="442"/>
      <c r="AP264" s="504"/>
      <c r="AQ264" s="93"/>
      <c r="AR264" s="93"/>
      <c r="AS264" s="296"/>
      <c r="AT264" s="441"/>
      <c r="AU264" s="93"/>
      <c r="AV264" s="93"/>
      <c r="AW264" s="442"/>
      <c r="AX264" s="504">
        <f>AX265+AX266+AX274+AX275</f>
        <v>0</v>
      </c>
      <c r="AY264" s="93">
        <f>AY265+AY266+AY274+AY275</f>
        <v>0</v>
      </c>
      <c r="AZ264" s="93">
        <f>AZ265+AZ266+AZ274+AZ275</f>
        <v>0</v>
      </c>
      <c r="BA264" s="296">
        <f>AX264+AY264+AZ264</f>
        <v>0</v>
      </c>
      <c r="BB264" s="441">
        <f>BB265+BB266+BB274+BB275</f>
        <v>0</v>
      </c>
      <c r="BC264" s="93">
        <f>BC265+BC266+BC274+BC275</f>
        <v>0</v>
      </c>
      <c r="BD264" s="93">
        <f>BD265+BD266+BD274+BD275</f>
        <v>0</v>
      </c>
      <c r="BE264" s="442">
        <f>BB264+BC264+BD264</f>
        <v>0</v>
      </c>
      <c r="BF264" s="504">
        <f>BF265+BF266+BF274+BF275</f>
        <v>0</v>
      </c>
      <c r="BG264" s="93">
        <f>BG265+BG266+BG274+BG275</f>
        <v>0</v>
      </c>
      <c r="BH264" s="93">
        <f>BH265+BH266+BH274+BH275</f>
        <v>0</v>
      </c>
      <c r="BI264" s="296">
        <f>BF264+BG264+BH264</f>
        <v>0</v>
      </c>
      <c r="BJ264" s="441">
        <f>BJ265+BJ266+BJ274+BJ275</f>
        <v>57479.252491525403</v>
      </c>
      <c r="BK264" s="93">
        <f>BK265+BK266+BK274+BK275</f>
        <v>128051.45593220339</v>
      </c>
      <c r="BL264" s="93">
        <f>BL265+BL266+BL274+BL275</f>
        <v>191277.7245762712</v>
      </c>
      <c r="BM264" s="442">
        <f>BJ264+BK264+BL264</f>
        <v>376808.43299999996</v>
      </c>
      <c r="BN264" s="504">
        <f>BN265+BN266+BN274+BN275</f>
        <v>186559.57363369883</v>
      </c>
      <c r="BO264" s="93">
        <f>BO265+BO266+BO274+BO275</f>
        <v>505012.16709870385</v>
      </c>
      <c r="BP264" s="93">
        <f>BP265+BP266+BP274+BP275</f>
        <v>531429.90864406782</v>
      </c>
      <c r="BQ264" s="296">
        <f>BN264+BO264+BP264</f>
        <v>1223001.6493764706</v>
      </c>
      <c r="BR264" s="441">
        <f>BR265+BR266+BR274+BR275</f>
        <v>214163.61699999991</v>
      </c>
      <c r="BS264" s="93">
        <f>BS265+BS266+BS274+BS275</f>
        <v>0</v>
      </c>
      <c r="BT264" s="93">
        <f>BT265+BT266+BT274+BT275</f>
        <v>1205015.6500000001</v>
      </c>
      <c r="BU264" s="442">
        <f>BR264+BS264+BT264</f>
        <v>1419179.267</v>
      </c>
      <c r="BV264" s="504">
        <f>BV265+BV266+BV274+BV275</f>
        <v>165329.79730508474</v>
      </c>
      <c r="BW264" s="93">
        <f>BW265+BW266+BW274+BW275</f>
        <v>298786.73050847457</v>
      </c>
      <c r="BX264" s="93">
        <f>BX265+BX266+BX274+BX275</f>
        <v>634929.92118644062</v>
      </c>
      <c r="BY264" s="296">
        <f>BV264+BW264+BX264</f>
        <v>1099046.449</v>
      </c>
      <c r="BZ264" s="441">
        <f>BZ265+BZ266+BZ274+BZ275</f>
        <v>902955.90332043834</v>
      </c>
      <c r="CA264" s="93">
        <f>CA265+CA266+CA274+CA275</f>
        <v>1178361.7232303091</v>
      </c>
      <c r="CB264" s="93">
        <f>CB265+CB266+CB274+CB275</f>
        <v>3853277.7396610174</v>
      </c>
      <c r="CC264" s="442">
        <f>BZ264+CA264+CB264</f>
        <v>5934595.3662117645</v>
      </c>
      <c r="CD264" s="347">
        <f t="shared" si="672"/>
        <v>1526488.1437507472</v>
      </c>
      <c r="CE264" s="117">
        <f t="shared" si="672"/>
        <v>2110212.076769691</v>
      </c>
      <c r="CF264" s="117">
        <f t="shared" si="672"/>
        <v>6415930.9440677967</v>
      </c>
      <c r="CG264" s="348">
        <f t="shared" si="672"/>
        <v>10052631.164588235</v>
      </c>
      <c r="CH264" s="695"/>
      <c r="CI264" s="118"/>
      <c r="CJ264" s="768"/>
      <c r="CK264" s="769"/>
      <c r="CL264" s="769"/>
      <c r="CM264" s="770"/>
      <c r="CN264" s="769">
        <f>CN265+CN266+CN274+CN275</f>
        <v>0</v>
      </c>
      <c r="CO264" s="769">
        <f>CO265+CO266+CO274+CO275</f>
        <v>379838.17381854425</v>
      </c>
      <c r="CP264" s="769">
        <f t="shared" ref="CP264:CS264" si="677">CP265+CP266+CP274+CP275</f>
        <v>1146649.9699322029</v>
      </c>
      <c r="CQ264" s="769">
        <f t="shared" si="677"/>
        <v>2110212.0767696905</v>
      </c>
      <c r="CR264" s="869">
        <f t="shared" si="677"/>
        <v>6415930.9440677976</v>
      </c>
      <c r="CS264" s="770">
        <f t="shared" si="677"/>
        <v>10052631.164588235</v>
      </c>
      <c r="CT264" s="893">
        <f t="shared" si="610"/>
        <v>0</v>
      </c>
    </row>
    <row r="265" spans="2:98" ht="24.75" customHeight="1" x14ac:dyDescent="0.25">
      <c r="B265" s="580" t="str">
        <f t="shared" si="600"/>
        <v>C2</v>
      </c>
      <c r="C265" s="600" t="s">
        <v>645</v>
      </c>
      <c r="D265" s="636"/>
      <c r="E265" s="123"/>
      <c r="F265" s="123"/>
      <c r="G265" s="123"/>
      <c r="H265" s="123"/>
      <c r="I265" s="123"/>
      <c r="J265" s="123"/>
      <c r="K265" s="637"/>
      <c r="L265" s="613"/>
      <c r="M265" s="55"/>
      <c r="N265" s="77"/>
      <c r="O265" s="124"/>
      <c r="P265" s="125"/>
      <c r="Q265" s="76"/>
      <c r="R265" s="76"/>
      <c r="S265" s="141"/>
      <c r="T265" s="76"/>
      <c r="U265" s="77"/>
      <c r="V265" s="77"/>
      <c r="W265" s="77"/>
      <c r="X265" s="77"/>
      <c r="Y265" s="127"/>
      <c r="Z265" s="127"/>
      <c r="AA265" s="127"/>
      <c r="AB265" s="127"/>
      <c r="AC265" s="127"/>
      <c r="AD265" s="127"/>
      <c r="AE265" s="127"/>
      <c r="AF265" s="127"/>
      <c r="AG265" s="410"/>
      <c r="AH265" s="439"/>
      <c r="AI265" s="96"/>
      <c r="AJ265" s="96"/>
      <c r="AK265" s="300"/>
      <c r="AL265" s="439"/>
      <c r="AM265" s="96"/>
      <c r="AN265" s="96"/>
      <c r="AO265" s="448"/>
      <c r="AP265" s="505"/>
      <c r="AQ265" s="96"/>
      <c r="AR265" s="96"/>
      <c r="AS265" s="300"/>
      <c r="AT265" s="439"/>
      <c r="AU265" s="96"/>
      <c r="AV265" s="96"/>
      <c r="AW265" s="448"/>
      <c r="AX265" s="505"/>
      <c r="AY265" s="96"/>
      <c r="AZ265" s="96"/>
      <c r="BA265" s="300"/>
      <c r="BB265" s="432"/>
      <c r="BC265" s="39"/>
      <c r="BD265" s="39"/>
      <c r="BE265" s="433"/>
      <c r="BF265" s="499"/>
      <c r="BG265" s="39"/>
      <c r="BH265" s="39"/>
      <c r="BI265" s="291"/>
      <c r="BJ265" s="432"/>
      <c r="BK265" s="39"/>
      <c r="BL265" s="39"/>
      <c r="BM265" s="433"/>
      <c r="BN265" s="499"/>
      <c r="BO265" s="39"/>
      <c r="BP265" s="39"/>
      <c r="BQ265" s="291"/>
      <c r="BR265" s="432"/>
      <c r="BS265" s="39"/>
      <c r="BT265" s="39"/>
      <c r="BU265" s="433"/>
      <c r="BV265" s="499"/>
      <c r="BW265" s="39"/>
      <c r="BX265" s="39"/>
      <c r="BY265" s="291"/>
      <c r="BZ265" s="432"/>
      <c r="CA265" s="39"/>
      <c r="CB265" s="39"/>
      <c r="CC265" s="433"/>
      <c r="CD265" s="349">
        <f t="shared" si="672"/>
        <v>0</v>
      </c>
      <c r="CE265" s="128">
        <f t="shared" si="672"/>
        <v>0</v>
      </c>
      <c r="CF265" s="128">
        <f t="shared" si="672"/>
        <v>0</v>
      </c>
      <c r="CG265" s="350">
        <f t="shared" si="672"/>
        <v>0</v>
      </c>
      <c r="CH265" s="695"/>
      <c r="CI265" s="118"/>
      <c r="CJ265" s="771">
        <f t="shared" ref="CJ265:CJ266" si="678">IF(H265=0,IF(CD265&gt;0,"Error",H265-CD265),H265-CD265)</f>
        <v>0</v>
      </c>
      <c r="CK265" s="772">
        <f t="shared" ref="CK265:CK266" si="679">IF(I265=0,IF(CE265&gt;0,"Error",I265-CE265),I265-CE265)</f>
        <v>0</v>
      </c>
      <c r="CL265" s="772">
        <f t="shared" ref="CL265:CL266" si="680">IF(J265=0,IF(CF265&gt;0,"Error",J265-CF265),J265-CF265)</f>
        <v>0</v>
      </c>
      <c r="CM265" s="773">
        <f t="shared" ref="CM265:CM266" si="681">IF(K265=0,IF(CG265&gt;0,"Error",K265-CG265),K265-CG265)</f>
        <v>0</v>
      </c>
      <c r="CN265" s="771">
        <v>0</v>
      </c>
      <c r="CO265" s="772">
        <f t="shared" si="605"/>
        <v>0</v>
      </c>
      <c r="CP265" s="772">
        <f t="shared" si="606"/>
        <v>0</v>
      </c>
      <c r="CQ265" s="772">
        <f t="shared" si="607"/>
        <v>0</v>
      </c>
      <c r="CR265" s="870">
        <f t="shared" si="608"/>
        <v>0</v>
      </c>
      <c r="CS265" s="773">
        <f t="shared" si="609"/>
        <v>0</v>
      </c>
      <c r="CT265" s="2">
        <f t="shared" si="610"/>
        <v>0</v>
      </c>
    </row>
    <row r="266" spans="2:98" ht="24.75" customHeight="1" x14ac:dyDescent="0.25">
      <c r="B266" s="580" t="str">
        <f t="shared" si="600"/>
        <v>C2</v>
      </c>
      <c r="C266" s="600" t="s">
        <v>646</v>
      </c>
      <c r="D266" s="636"/>
      <c r="E266" s="123"/>
      <c r="F266" s="123"/>
      <c r="G266" s="123"/>
      <c r="H266" s="123"/>
      <c r="I266" s="123"/>
      <c r="J266" s="123"/>
      <c r="K266" s="637"/>
      <c r="L266" s="613"/>
      <c r="M266" s="55"/>
      <c r="N266" s="77"/>
      <c r="O266" s="124"/>
      <c r="P266" s="125"/>
      <c r="Q266" s="76"/>
      <c r="R266" s="76"/>
      <c r="S266" s="141"/>
      <c r="T266" s="76"/>
      <c r="U266" s="77"/>
      <c r="V266" s="77"/>
      <c r="W266" s="77"/>
      <c r="X266" s="77"/>
      <c r="Y266" s="127"/>
      <c r="Z266" s="127"/>
      <c r="AA266" s="127"/>
      <c r="AB266" s="127"/>
      <c r="AC266" s="127"/>
      <c r="AD266" s="127"/>
      <c r="AE266" s="127"/>
      <c r="AF266" s="127"/>
      <c r="AG266" s="410"/>
      <c r="AH266" s="439"/>
      <c r="AI266" s="96"/>
      <c r="AJ266" s="96"/>
      <c r="AK266" s="300"/>
      <c r="AL266" s="439"/>
      <c r="AM266" s="96"/>
      <c r="AN266" s="96"/>
      <c r="AO266" s="448"/>
      <c r="AP266" s="505"/>
      <c r="AQ266" s="96"/>
      <c r="AR266" s="96"/>
      <c r="AS266" s="300"/>
      <c r="AT266" s="439"/>
      <c r="AU266" s="96"/>
      <c r="AV266" s="96"/>
      <c r="AW266" s="448"/>
      <c r="AX266" s="505">
        <f>SUM(AX267:AX273)</f>
        <v>0</v>
      </c>
      <c r="AY266" s="96">
        <f>SUM(AY267:AY273)</f>
        <v>0</v>
      </c>
      <c r="AZ266" s="96">
        <f>SUM(AZ267:AZ273)</f>
        <v>0</v>
      </c>
      <c r="BA266" s="300">
        <f>AX266+AY266+AZ266</f>
        <v>0</v>
      </c>
      <c r="BB266" s="439">
        <f>SUM(BB267:BB273)</f>
        <v>0</v>
      </c>
      <c r="BC266" s="96">
        <f>SUM(BC267:BC273)</f>
        <v>0</v>
      </c>
      <c r="BD266" s="96">
        <f>SUM(BD267:BD273)</f>
        <v>0</v>
      </c>
      <c r="BE266" s="448">
        <f>BB266+BC266+BD266</f>
        <v>0</v>
      </c>
      <c r="BF266" s="505">
        <f>SUM(BF267:BF273)</f>
        <v>0</v>
      </c>
      <c r="BG266" s="96">
        <f>SUM(BG267:BG273)</f>
        <v>0</v>
      </c>
      <c r="BH266" s="96">
        <f>SUM(BH267:BH273)</f>
        <v>0</v>
      </c>
      <c r="BI266" s="300">
        <f>BF266+BG266+BH266</f>
        <v>0</v>
      </c>
      <c r="BJ266" s="439">
        <f>SUM(BJ267:BJ273)</f>
        <v>57479.252491525403</v>
      </c>
      <c r="BK266" s="96">
        <f>SUM(BK267:BK273)</f>
        <v>128051.45593220339</v>
      </c>
      <c r="BL266" s="96">
        <f>SUM(BL267:BL273)</f>
        <v>191277.7245762712</v>
      </c>
      <c r="BM266" s="448">
        <f>BJ266+BK266+BL266</f>
        <v>376808.43299999996</v>
      </c>
      <c r="BN266" s="505">
        <f>SUM(BN267:BN273)</f>
        <v>186559.57363369883</v>
      </c>
      <c r="BO266" s="96">
        <f>SUM(BO267:BO273)</f>
        <v>505012.16709870385</v>
      </c>
      <c r="BP266" s="96">
        <f>SUM(BP267:BP273)</f>
        <v>531429.90864406782</v>
      </c>
      <c r="BQ266" s="300">
        <f>BN266+BO266+BP266</f>
        <v>1223001.6493764706</v>
      </c>
      <c r="BR266" s="439">
        <f>SUM(BR267:BR273)</f>
        <v>0</v>
      </c>
      <c r="BS266" s="96">
        <f>SUM(BS267:BS273)</f>
        <v>0</v>
      </c>
      <c r="BT266" s="96">
        <f>SUM(BT267:BT273)</f>
        <v>0</v>
      </c>
      <c r="BU266" s="448">
        <f>BR266+BS266+BT266</f>
        <v>0</v>
      </c>
      <c r="BV266" s="505">
        <f>SUM(BV267:BV273)</f>
        <v>134118.25581355931</v>
      </c>
      <c r="BW266" s="96">
        <f>SUM(BW267:BW273)</f>
        <v>298786.73050847457</v>
      </c>
      <c r="BX266" s="96">
        <f>SUM(BX267:BX273)</f>
        <v>446314.69067796611</v>
      </c>
      <c r="BY266" s="300">
        <f>BV266+BW266+BX266</f>
        <v>879219.67700000003</v>
      </c>
      <c r="BZ266" s="439">
        <f>SUM(BZ267:BZ273)</f>
        <v>435305.6718119639</v>
      </c>
      <c r="CA266" s="96">
        <f>SUM(CA267:CA273)</f>
        <v>1178361.7232303091</v>
      </c>
      <c r="CB266" s="96">
        <f>SUM(CB267:CB273)</f>
        <v>1240003.1201694915</v>
      </c>
      <c r="CC266" s="448">
        <f>BZ266+CA266+CB266</f>
        <v>2853670.5152117647</v>
      </c>
      <c r="CD266" s="349">
        <f t="shared" si="672"/>
        <v>813462.75375074742</v>
      </c>
      <c r="CE266" s="128">
        <f t="shared" si="672"/>
        <v>2110212.076769691</v>
      </c>
      <c r="CF266" s="128">
        <f t="shared" si="672"/>
        <v>2409025.4440677967</v>
      </c>
      <c r="CG266" s="350">
        <f t="shared" si="672"/>
        <v>5332700.2745882347</v>
      </c>
      <c r="CH266" s="695"/>
      <c r="CI266" s="118"/>
      <c r="CJ266" s="823" t="str">
        <f t="shared" si="678"/>
        <v>Error</v>
      </c>
      <c r="CK266" s="825" t="str">
        <f t="shared" si="679"/>
        <v>Error</v>
      </c>
      <c r="CL266" s="824" t="str">
        <f t="shared" si="680"/>
        <v>Error</v>
      </c>
      <c r="CM266" s="826" t="str">
        <f t="shared" si="681"/>
        <v>Error</v>
      </c>
      <c r="CN266" s="823">
        <f>CN267+CN268+CN269+CN270+CN271+CN272+CN273</f>
        <v>0</v>
      </c>
      <c r="CO266" s="825">
        <f>CO267+CO268+CO269+CO270+CO271+CO272+CO273</f>
        <v>379838.17381854425</v>
      </c>
      <c r="CP266" s="824">
        <f t="shared" ref="CP266:CS266" si="682">CP267+CP268+CP269+CP270+CP271+CP272+CP273</f>
        <v>433624.57993220317</v>
      </c>
      <c r="CQ266" s="824">
        <f t="shared" si="682"/>
        <v>2110212.0767696905</v>
      </c>
      <c r="CR266" s="871">
        <f t="shared" si="682"/>
        <v>2409025.4440677967</v>
      </c>
      <c r="CS266" s="894">
        <f t="shared" si="682"/>
        <v>5332700.2745882347</v>
      </c>
      <c r="CT266" s="893">
        <f t="shared" si="610"/>
        <v>0</v>
      </c>
    </row>
    <row r="267" spans="2:98" ht="24.75" customHeight="1" x14ac:dyDescent="0.25">
      <c r="B267" s="580" t="str">
        <f t="shared" si="600"/>
        <v>C2</v>
      </c>
      <c r="C267" s="601" t="s">
        <v>647</v>
      </c>
      <c r="D267" s="638"/>
      <c r="E267" s="129"/>
      <c r="F267" s="129"/>
      <c r="G267" s="129"/>
      <c r="H267" s="129"/>
      <c r="I267" s="129"/>
      <c r="J267" s="129"/>
      <c r="K267" s="639"/>
      <c r="L267" s="1107">
        <v>1256028.1100000001</v>
      </c>
      <c r="M267" s="138">
        <v>289668</v>
      </c>
      <c r="N267" s="131"/>
      <c r="O267" s="132"/>
      <c r="P267" s="133"/>
      <c r="Q267" s="134" t="s">
        <v>671</v>
      </c>
      <c r="R267" s="134">
        <v>116</v>
      </c>
      <c r="S267" s="139"/>
      <c r="T267" s="134" t="s">
        <v>28</v>
      </c>
      <c r="U267" s="42"/>
      <c r="V267" s="42"/>
      <c r="W267" s="42"/>
      <c r="X267" s="43">
        <v>44644</v>
      </c>
      <c r="Y267" s="46"/>
      <c r="Z267" s="46"/>
      <c r="AA267" s="46"/>
      <c r="AB267" s="46"/>
      <c r="AC267" s="46"/>
      <c r="AD267" s="46"/>
      <c r="AE267" s="46"/>
      <c r="AF267" s="46"/>
      <c r="AG267" s="409"/>
      <c r="AH267" s="438"/>
      <c r="AI267" s="136"/>
      <c r="AJ267" s="136"/>
      <c r="AK267" s="556"/>
      <c r="AL267" s="438"/>
      <c r="AM267" s="136"/>
      <c r="AN267" s="136"/>
      <c r="AO267" s="570"/>
      <c r="AP267" s="567"/>
      <c r="AQ267" s="136"/>
      <c r="AR267" s="136"/>
      <c r="AS267" s="556"/>
      <c r="AT267" s="438"/>
      <c r="AU267" s="136"/>
      <c r="AV267" s="136"/>
      <c r="AW267" s="570"/>
      <c r="AX267" s="567"/>
      <c r="AY267" s="136"/>
      <c r="AZ267" s="136"/>
      <c r="BA267" s="556"/>
      <c r="BB267" s="434"/>
      <c r="BC267" s="17"/>
      <c r="BD267" s="17"/>
      <c r="BE267" s="437"/>
      <c r="BF267" s="320"/>
      <c r="BG267" s="17"/>
      <c r="BH267" s="17"/>
      <c r="BI267" s="293"/>
      <c r="BJ267" s="443">
        <v>13255.993220338976</v>
      </c>
      <c r="BK267" s="95"/>
      <c r="BL267" s="95">
        <v>73644.406779661018</v>
      </c>
      <c r="BM267" s="352">
        <f>BJ267+BK267+BL267</f>
        <v>86900.4</v>
      </c>
      <c r="BN267" s="501"/>
      <c r="BO267" s="92"/>
      <c r="BP267" s="92"/>
      <c r="BQ267" s="352">
        <f>BN267+BO267+BP267</f>
        <v>0</v>
      </c>
      <c r="BR267" s="434"/>
      <c r="BS267" s="17"/>
      <c r="BT267" s="17"/>
      <c r="BU267" s="352">
        <f>BR267+BS267+BT267</f>
        <v>0</v>
      </c>
      <c r="BV267" s="506">
        <v>30930.650847457611</v>
      </c>
      <c r="BW267" s="95"/>
      <c r="BX267" s="95">
        <v>171836.94915254237</v>
      </c>
      <c r="BY267" s="352">
        <f>BV267+BW267+BX267</f>
        <v>202767.59999999998</v>
      </c>
      <c r="BZ267" s="351"/>
      <c r="CA267" s="92"/>
      <c r="CB267" s="92"/>
      <c r="CC267" s="352">
        <f>BZ267+CA267+CB267</f>
        <v>0</v>
      </c>
      <c r="CD267" s="351">
        <f t="shared" si="672"/>
        <v>44186.644067796587</v>
      </c>
      <c r="CE267" s="92">
        <f t="shared" si="672"/>
        <v>0</v>
      </c>
      <c r="CF267" s="92">
        <f t="shared" si="672"/>
        <v>245481.35593220338</v>
      </c>
      <c r="CG267" s="352">
        <f t="shared" si="672"/>
        <v>289668</v>
      </c>
      <c r="CH267" s="695" t="s">
        <v>739</v>
      </c>
      <c r="CI267" s="118" t="s">
        <v>739</v>
      </c>
      <c r="CJ267" s="774"/>
      <c r="CK267" s="775"/>
      <c r="CL267" s="775"/>
      <c r="CM267" s="776"/>
      <c r="CN267" s="774">
        <v>0</v>
      </c>
      <c r="CO267" s="775">
        <f t="shared" si="605"/>
        <v>0</v>
      </c>
      <c r="CP267" s="775">
        <f t="shared" si="606"/>
        <v>44186.644067796587</v>
      </c>
      <c r="CQ267" s="775">
        <f t="shared" si="607"/>
        <v>0</v>
      </c>
      <c r="CR267" s="872">
        <f t="shared" si="608"/>
        <v>245481.35593220338</v>
      </c>
      <c r="CS267" s="776">
        <f t="shared" si="609"/>
        <v>289668</v>
      </c>
      <c r="CT267" s="2">
        <f t="shared" si="610"/>
        <v>0</v>
      </c>
    </row>
    <row r="268" spans="2:98" ht="24.75" customHeight="1" x14ac:dyDescent="0.25">
      <c r="B268" s="580" t="str">
        <f t="shared" ref="B268:B275" si="683">B267</f>
        <v>C2</v>
      </c>
      <c r="C268" s="601" t="s">
        <v>648</v>
      </c>
      <c r="D268" s="638"/>
      <c r="E268" s="129"/>
      <c r="F268" s="129"/>
      <c r="G268" s="129"/>
      <c r="H268" s="129"/>
      <c r="I268" s="129"/>
      <c r="J268" s="129"/>
      <c r="K268" s="639"/>
      <c r="L268" s="1108"/>
      <c r="M268" s="138">
        <v>462691.05</v>
      </c>
      <c r="N268" s="131"/>
      <c r="O268" s="132"/>
      <c r="P268" s="133"/>
      <c r="Q268" s="134" t="s">
        <v>671</v>
      </c>
      <c r="R268" s="134">
        <v>931</v>
      </c>
      <c r="S268" s="139"/>
      <c r="T268" s="134" t="s">
        <v>28</v>
      </c>
      <c r="U268" s="42"/>
      <c r="V268" s="42"/>
      <c r="W268" s="42"/>
      <c r="X268" s="43">
        <v>44644</v>
      </c>
      <c r="Y268" s="46"/>
      <c r="Z268" s="46"/>
      <c r="AA268" s="46"/>
      <c r="AB268" s="46"/>
      <c r="AC268" s="46"/>
      <c r="AD268" s="46"/>
      <c r="AE268" s="46"/>
      <c r="AF268" s="46"/>
      <c r="AG268" s="409"/>
      <c r="AH268" s="438"/>
      <c r="AI268" s="136"/>
      <c r="AJ268" s="136"/>
      <c r="AK268" s="556"/>
      <c r="AL268" s="438"/>
      <c r="AM268" s="136"/>
      <c r="AN268" s="136"/>
      <c r="AO268" s="570"/>
      <c r="AP268" s="567"/>
      <c r="AQ268" s="136"/>
      <c r="AR268" s="136"/>
      <c r="AS268" s="556"/>
      <c r="AT268" s="438"/>
      <c r="AU268" s="136"/>
      <c r="AV268" s="136"/>
      <c r="AW268" s="570"/>
      <c r="AX268" s="567"/>
      <c r="AY268" s="136"/>
      <c r="AZ268" s="136"/>
      <c r="BA268" s="556"/>
      <c r="BB268" s="434"/>
      <c r="BC268" s="17"/>
      <c r="BD268" s="17"/>
      <c r="BE268" s="437"/>
      <c r="BF268" s="320"/>
      <c r="BG268" s="17"/>
      <c r="BH268" s="17"/>
      <c r="BI268" s="293"/>
      <c r="BJ268" s="443">
        <v>21173.997203389823</v>
      </c>
      <c r="BK268" s="95"/>
      <c r="BL268" s="95">
        <v>117633.31779661018</v>
      </c>
      <c r="BM268" s="352">
        <f t="shared" ref="BM268:BM273" si="684">BJ268+BK268+BL268</f>
        <v>138807.315</v>
      </c>
      <c r="BN268" s="501"/>
      <c r="BO268" s="92"/>
      <c r="BP268" s="92"/>
      <c r="BQ268" s="352">
        <f t="shared" ref="BQ268:BQ273" si="685">BN268+BO268+BP268</f>
        <v>0</v>
      </c>
      <c r="BR268" s="434"/>
      <c r="BS268" s="17"/>
      <c r="BT268" s="17"/>
      <c r="BU268" s="352">
        <f t="shared" ref="BU268:BU273" si="686">BR268+BS268+BT268</f>
        <v>0</v>
      </c>
      <c r="BV268" s="506">
        <v>49405.993474576273</v>
      </c>
      <c r="BW268" s="95"/>
      <c r="BX268" s="95">
        <v>274477.74152542371</v>
      </c>
      <c r="BY268" s="352">
        <f t="shared" ref="BY268:BY273" si="687">BV268+BW268+BX268</f>
        <v>323883.73499999999</v>
      </c>
      <c r="BZ268" s="351"/>
      <c r="CA268" s="92"/>
      <c r="CB268" s="92"/>
      <c r="CC268" s="352">
        <f t="shared" ref="CC268:CC273" si="688">BZ268+CA268+CB268</f>
        <v>0</v>
      </c>
      <c r="CD268" s="351">
        <f t="shared" si="672"/>
        <v>70579.990677966096</v>
      </c>
      <c r="CE268" s="92">
        <f t="shared" si="672"/>
        <v>0</v>
      </c>
      <c r="CF268" s="92">
        <f t="shared" si="672"/>
        <v>392111.05932203389</v>
      </c>
      <c r="CG268" s="352">
        <f t="shared" si="672"/>
        <v>462691.05</v>
      </c>
      <c r="CH268" s="695" t="s">
        <v>739</v>
      </c>
      <c r="CI268" s="118" t="s">
        <v>739</v>
      </c>
      <c r="CJ268" s="774"/>
      <c r="CK268" s="775"/>
      <c r="CL268" s="775"/>
      <c r="CM268" s="776"/>
      <c r="CN268" s="774">
        <v>0</v>
      </c>
      <c r="CO268" s="775">
        <f t="shared" ref="CO268:CO331" si="689">IF(CE268&gt;0,CD268,0)</f>
        <v>0</v>
      </c>
      <c r="CP268" s="775">
        <f t="shared" ref="CP268:CP331" si="690">IF(CF268&gt;0,CD268,0)</f>
        <v>70579.990677966096</v>
      </c>
      <c r="CQ268" s="775">
        <f t="shared" ref="CQ268:CQ331" si="691">CE268</f>
        <v>0</v>
      </c>
      <c r="CR268" s="872">
        <f t="shared" ref="CR268:CR331" si="692">CF268</f>
        <v>392111.05932203389</v>
      </c>
      <c r="CS268" s="776">
        <f t="shared" ref="CS268:CS331" si="693">CN268+CO268+CP268+CQ268+CR268</f>
        <v>462691.05</v>
      </c>
      <c r="CT268" s="2">
        <f t="shared" ref="CT268:CT331" si="694">CG268-CS268</f>
        <v>0</v>
      </c>
    </row>
    <row r="269" spans="2:98" ht="24.75" customHeight="1" x14ac:dyDescent="0.25">
      <c r="B269" s="580" t="str">
        <f t="shared" si="683"/>
        <v>C2</v>
      </c>
      <c r="C269" s="601" t="s">
        <v>649</v>
      </c>
      <c r="D269" s="638"/>
      <c r="E269" s="129"/>
      <c r="F269" s="129"/>
      <c r="G269" s="129"/>
      <c r="H269" s="129"/>
      <c r="I269" s="129"/>
      <c r="J269" s="129"/>
      <c r="K269" s="639"/>
      <c r="L269" s="1109"/>
      <c r="M269" s="138">
        <v>503669.06</v>
      </c>
      <c r="N269" s="131"/>
      <c r="O269" s="132"/>
      <c r="P269" s="133"/>
      <c r="Q269" s="134" t="s">
        <v>671</v>
      </c>
      <c r="R269" s="134">
        <v>275</v>
      </c>
      <c r="S269" s="139"/>
      <c r="T269" s="134" t="s">
        <v>27</v>
      </c>
      <c r="U269" s="42"/>
      <c r="V269" s="42"/>
      <c r="W269" s="42"/>
      <c r="X269" s="43">
        <v>44644</v>
      </c>
      <c r="Y269" s="46"/>
      <c r="Z269" s="46"/>
      <c r="AA269" s="46"/>
      <c r="AB269" s="46"/>
      <c r="AC269" s="46"/>
      <c r="AD269" s="46"/>
      <c r="AE269" s="46"/>
      <c r="AF269" s="46"/>
      <c r="AG269" s="409"/>
      <c r="AH269" s="438"/>
      <c r="AI269" s="136"/>
      <c r="AJ269" s="136"/>
      <c r="AK269" s="556"/>
      <c r="AL269" s="438"/>
      <c r="AM269" s="136"/>
      <c r="AN269" s="136"/>
      <c r="AO269" s="570"/>
      <c r="AP269" s="567"/>
      <c r="AQ269" s="136"/>
      <c r="AR269" s="136"/>
      <c r="AS269" s="556"/>
      <c r="AT269" s="438"/>
      <c r="AU269" s="136"/>
      <c r="AV269" s="136"/>
      <c r="AW269" s="570"/>
      <c r="AX269" s="567"/>
      <c r="AY269" s="136"/>
      <c r="AZ269" s="136"/>
      <c r="BA269" s="556"/>
      <c r="BB269" s="434"/>
      <c r="BC269" s="17"/>
      <c r="BD269" s="17"/>
      <c r="BE269" s="437"/>
      <c r="BF269" s="320"/>
      <c r="BG269" s="17"/>
      <c r="BH269" s="17"/>
      <c r="BI269" s="293"/>
      <c r="BJ269" s="443">
        <v>23049.262067796604</v>
      </c>
      <c r="BK269" s="95">
        <v>128051.45593220339</v>
      </c>
      <c r="BL269" s="95"/>
      <c r="BM269" s="352">
        <f t="shared" si="684"/>
        <v>151100.71799999999</v>
      </c>
      <c r="BN269" s="501"/>
      <c r="BO269" s="92"/>
      <c r="BP269" s="92"/>
      <c r="BQ269" s="352">
        <f t="shared" si="685"/>
        <v>0</v>
      </c>
      <c r="BR269" s="434"/>
      <c r="BS269" s="17"/>
      <c r="BT269" s="17"/>
      <c r="BU269" s="352">
        <f t="shared" si="686"/>
        <v>0</v>
      </c>
      <c r="BV269" s="506">
        <v>53781.611491525429</v>
      </c>
      <c r="BW269" s="95">
        <v>298786.73050847457</v>
      </c>
      <c r="BX269" s="95"/>
      <c r="BY269" s="352">
        <f t="shared" si="687"/>
        <v>352568.342</v>
      </c>
      <c r="BZ269" s="351"/>
      <c r="CA269" s="92"/>
      <c r="CB269" s="92"/>
      <c r="CC269" s="352">
        <f t="shared" si="688"/>
        <v>0</v>
      </c>
      <c r="CD269" s="351">
        <f t="shared" si="672"/>
        <v>76830.873559322034</v>
      </c>
      <c r="CE269" s="92">
        <f t="shared" si="672"/>
        <v>426838.18644067796</v>
      </c>
      <c r="CF269" s="92">
        <f t="shared" si="672"/>
        <v>0</v>
      </c>
      <c r="CG269" s="352">
        <f t="shared" si="672"/>
        <v>503669.06</v>
      </c>
      <c r="CH269" s="695" t="s">
        <v>739</v>
      </c>
      <c r="CI269" s="118" t="s">
        <v>739</v>
      </c>
      <c r="CJ269" s="774"/>
      <c r="CK269" s="775"/>
      <c r="CL269" s="775"/>
      <c r="CM269" s="776"/>
      <c r="CN269" s="774">
        <v>0</v>
      </c>
      <c r="CO269" s="775">
        <f t="shared" si="689"/>
        <v>76830.873559322034</v>
      </c>
      <c r="CP269" s="775">
        <f t="shared" si="690"/>
        <v>0</v>
      </c>
      <c r="CQ269" s="775">
        <f t="shared" si="691"/>
        <v>426838.18644067796</v>
      </c>
      <c r="CR269" s="872">
        <f t="shared" si="692"/>
        <v>0</v>
      </c>
      <c r="CS269" s="776">
        <f t="shared" si="693"/>
        <v>503669.06</v>
      </c>
      <c r="CT269" s="2">
        <f t="shared" si="694"/>
        <v>0</v>
      </c>
    </row>
    <row r="270" spans="2:98" ht="24.75" customHeight="1" x14ac:dyDescent="0.25">
      <c r="B270" s="580" t="str">
        <f t="shared" si="683"/>
        <v>C2</v>
      </c>
      <c r="C270" s="601" t="s">
        <v>650</v>
      </c>
      <c r="D270" s="638"/>
      <c r="E270" s="129"/>
      <c r="F270" s="129"/>
      <c r="G270" s="129"/>
      <c r="H270" s="129"/>
      <c r="I270" s="129"/>
      <c r="J270" s="129"/>
      <c r="K270" s="639"/>
      <c r="L270" s="614"/>
      <c r="M270" s="138">
        <v>1536381.1905882352</v>
      </c>
      <c r="N270" s="131"/>
      <c r="O270" s="132"/>
      <c r="P270" s="133"/>
      <c r="Q270" s="134" t="s">
        <v>671</v>
      </c>
      <c r="R270" s="134">
        <v>261</v>
      </c>
      <c r="S270" s="139"/>
      <c r="T270" s="134" t="s">
        <v>27</v>
      </c>
      <c r="U270" s="42"/>
      <c r="V270" s="42"/>
      <c r="W270" s="42"/>
      <c r="X270" s="43">
        <v>44649</v>
      </c>
      <c r="Y270" s="46"/>
      <c r="Z270" s="46"/>
      <c r="AA270" s="46"/>
      <c r="AB270" s="46"/>
      <c r="AC270" s="46"/>
      <c r="AD270" s="46"/>
      <c r="AE270" s="46"/>
      <c r="AF270" s="46"/>
      <c r="AG270" s="409"/>
      <c r="AH270" s="438"/>
      <c r="AI270" s="136"/>
      <c r="AJ270" s="136"/>
      <c r="AK270" s="556"/>
      <c r="AL270" s="438"/>
      <c r="AM270" s="136"/>
      <c r="AN270" s="136"/>
      <c r="AO270" s="570"/>
      <c r="AP270" s="567"/>
      <c r="AQ270" s="136"/>
      <c r="AR270" s="136"/>
      <c r="AS270" s="556"/>
      <c r="AT270" s="438"/>
      <c r="AU270" s="136"/>
      <c r="AV270" s="136"/>
      <c r="AW270" s="570"/>
      <c r="AX270" s="567"/>
      <c r="AY270" s="136"/>
      <c r="AZ270" s="136"/>
      <c r="BA270" s="556"/>
      <c r="BB270" s="434"/>
      <c r="BC270" s="17"/>
      <c r="BD270" s="17"/>
      <c r="BE270" s="437"/>
      <c r="BF270" s="320"/>
      <c r="BG270" s="17"/>
      <c r="BH270" s="17"/>
      <c r="BI270" s="293"/>
      <c r="BJ270" s="434"/>
      <c r="BK270" s="17"/>
      <c r="BL270" s="17"/>
      <c r="BM270" s="352">
        <f t="shared" si="684"/>
        <v>0</v>
      </c>
      <c r="BN270" s="506">
        <v>70308.969738783606</v>
      </c>
      <c r="BO270" s="95">
        <v>390605.38743768691</v>
      </c>
      <c r="BP270" s="95"/>
      <c r="BQ270" s="352">
        <f t="shared" si="685"/>
        <v>460914.35717647051</v>
      </c>
      <c r="BR270" s="351"/>
      <c r="BS270" s="92"/>
      <c r="BT270" s="92"/>
      <c r="BU270" s="352">
        <f t="shared" si="686"/>
        <v>0</v>
      </c>
      <c r="BV270" s="320"/>
      <c r="BW270" s="17"/>
      <c r="BX270" s="17"/>
      <c r="BY270" s="352">
        <f t="shared" si="687"/>
        <v>0</v>
      </c>
      <c r="BZ270" s="443">
        <v>164054.26272382843</v>
      </c>
      <c r="CA270" s="95">
        <v>911412.57068793615</v>
      </c>
      <c r="CB270" s="95"/>
      <c r="CC270" s="352">
        <f t="shared" si="688"/>
        <v>1075466.8334117646</v>
      </c>
      <c r="CD270" s="351">
        <f t="shared" si="672"/>
        <v>234363.23246261204</v>
      </c>
      <c r="CE270" s="92">
        <f t="shared" si="672"/>
        <v>1302017.9581256229</v>
      </c>
      <c r="CF270" s="92">
        <f t="shared" si="672"/>
        <v>0</v>
      </c>
      <c r="CG270" s="352">
        <f t="shared" si="672"/>
        <v>1536381.1905882352</v>
      </c>
      <c r="CH270" s="695" t="s">
        <v>739</v>
      </c>
      <c r="CI270" s="118" t="s">
        <v>766</v>
      </c>
      <c r="CJ270" s="774"/>
      <c r="CK270" s="775"/>
      <c r="CL270" s="775"/>
      <c r="CM270" s="776"/>
      <c r="CN270" s="774">
        <v>0</v>
      </c>
      <c r="CO270" s="775">
        <f t="shared" si="689"/>
        <v>234363.23246261204</v>
      </c>
      <c r="CP270" s="775">
        <f t="shared" si="690"/>
        <v>0</v>
      </c>
      <c r="CQ270" s="775">
        <f t="shared" si="691"/>
        <v>1302017.9581256229</v>
      </c>
      <c r="CR270" s="872">
        <f t="shared" si="692"/>
        <v>0</v>
      </c>
      <c r="CS270" s="776">
        <f t="shared" si="693"/>
        <v>1536381.1905882349</v>
      </c>
      <c r="CT270" s="2">
        <f t="shared" si="694"/>
        <v>0</v>
      </c>
    </row>
    <row r="271" spans="2:98" ht="24.75" customHeight="1" x14ac:dyDescent="0.25">
      <c r="B271" s="580" t="str">
        <f t="shared" si="683"/>
        <v>C2</v>
      </c>
      <c r="C271" s="601" t="s">
        <v>651</v>
      </c>
      <c r="D271" s="638"/>
      <c r="E271" s="129"/>
      <c r="F271" s="129"/>
      <c r="G271" s="129"/>
      <c r="H271" s="129"/>
      <c r="I271" s="129"/>
      <c r="J271" s="129"/>
      <c r="K271" s="639"/>
      <c r="L271" s="614"/>
      <c r="M271" s="138">
        <v>450000</v>
      </c>
      <c r="N271" s="131"/>
      <c r="O271" s="132"/>
      <c r="P271" s="133"/>
      <c r="Q271" s="134" t="s">
        <v>671</v>
      </c>
      <c r="R271" s="134">
        <v>1</v>
      </c>
      <c r="S271" s="139"/>
      <c r="T271" s="134" t="s">
        <v>27</v>
      </c>
      <c r="U271" s="42"/>
      <c r="V271" s="42"/>
      <c r="W271" s="42"/>
      <c r="X271" s="43">
        <v>44649</v>
      </c>
      <c r="Y271" s="46"/>
      <c r="Z271" s="46"/>
      <c r="AA271" s="46"/>
      <c r="AB271" s="46"/>
      <c r="AC271" s="46"/>
      <c r="AD271" s="46"/>
      <c r="AE271" s="46"/>
      <c r="AF271" s="46"/>
      <c r="AG271" s="409"/>
      <c r="AH271" s="438"/>
      <c r="AI271" s="136"/>
      <c r="AJ271" s="136"/>
      <c r="AK271" s="556"/>
      <c r="AL271" s="438"/>
      <c r="AM271" s="136"/>
      <c r="AN271" s="136"/>
      <c r="AO271" s="570"/>
      <c r="AP271" s="567"/>
      <c r="AQ271" s="136"/>
      <c r="AR271" s="136"/>
      <c r="AS271" s="556"/>
      <c r="AT271" s="438"/>
      <c r="AU271" s="136"/>
      <c r="AV271" s="136"/>
      <c r="AW271" s="570"/>
      <c r="AX271" s="567"/>
      <c r="AY271" s="136"/>
      <c r="AZ271" s="136"/>
      <c r="BA271" s="556"/>
      <c r="BB271" s="434"/>
      <c r="BC271" s="17"/>
      <c r="BD271" s="17"/>
      <c r="BE271" s="437"/>
      <c r="BF271" s="320"/>
      <c r="BG271" s="17"/>
      <c r="BH271" s="17"/>
      <c r="BI271" s="293"/>
      <c r="BJ271" s="434"/>
      <c r="BK271" s="17"/>
      <c r="BL271" s="17"/>
      <c r="BM271" s="352">
        <f t="shared" si="684"/>
        <v>0</v>
      </c>
      <c r="BN271" s="506">
        <v>20593.220338983039</v>
      </c>
      <c r="BO271" s="95">
        <v>114406.77966101696</v>
      </c>
      <c r="BP271" s="95"/>
      <c r="BQ271" s="352">
        <f t="shared" si="685"/>
        <v>135000</v>
      </c>
      <c r="BR271" s="351"/>
      <c r="BS271" s="92"/>
      <c r="BT271" s="92"/>
      <c r="BU271" s="352">
        <f t="shared" si="686"/>
        <v>0</v>
      </c>
      <c r="BV271" s="320"/>
      <c r="BW271" s="17"/>
      <c r="BX271" s="17"/>
      <c r="BY271" s="352">
        <f t="shared" si="687"/>
        <v>0</v>
      </c>
      <c r="BZ271" s="443">
        <v>48050.847457627126</v>
      </c>
      <c r="CA271" s="95">
        <v>266949.15254237287</v>
      </c>
      <c r="CB271" s="95"/>
      <c r="CC271" s="352">
        <f t="shared" si="688"/>
        <v>315000</v>
      </c>
      <c r="CD271" s="351">
        <f t="shared" si="672"/>
        <v>68644.067796610165</v>
      </c>
      <c r="CE271" s="92">
        <f t="shared" si="672"/>
        <v>381355.93220338982</v>
      </c>
      <c r="CF271" s="92">
        <f t="shared" si="672"/>
        <v>0</v>
      </c>
      <c r="CG271" s="352">
        <f t="shared" si="672"/>
        <v>450000</v>
      </c>
      <c r="CH271" s="695" t="s">
        <v>739</v>
      </c>
      <c r="CI271" s="118" t="s">
        <v>766</v>
      </c>
      <c r="CJ271" s="774"/>
      <c r="CK271" s="775"/>
      <c r="CL271" s="775"/>
      <c r="CM271" s="776"/>
      <c r="CN271" s="774">
        <v>0</v>
      </c>
      <c r="CO271" s="775">
        <f t="shared" si="689"/>
        <v>68644.067796610165</v>
      </c>
      <c r="CP271" s="775">
        <f t="shared" si="690"/>
        <v>0</v>
      </c>
      <c r="CQ271" s="775">
        <f t="shared" si="691"/>
        <v>381355.93220338982</v>
      </c>
      <c r="CR271" s="872">
        <f t="shared" si="692"/>
        <v>0</v>
      </c>
      <c r="CS271" s="776">
        <f t="shared" si="693"/>
        <v>450000</v>
      </c>
      <c r="CT271" s="2">
        <f t="shared" si="694"/>
        <v>0</v>
      </c>
    </row>
    <row r="272" spans="2:98" ht="24.75" customHeight="1" x14ac:dyDescent="0.25">
      <c r="B272" s="580" t="str">
        <f t="shared" si="683"/>
        <v>C2</v>
      </c>
      <c r="C272" s="601" t="s">
        <v>652</v>
      </c>
      <c r="D272" s="638"/>
      <c r="E272" s="129"/>
      <c r="F272" s="129"/>
      <c r="G272" s="129"/>
      <c r="H272" s="129"/>
      <c r="I272" s="129"/>
      <c r="J272" s="129"/>
      <c r="K272" s="639"/>
      <c r="L272" s="614"/>
      <c r="M272" s="138">
        <v>1570793</v>
      </c>
      <c r="N272" s="131"/>
      <c r="O272" s="132"/>
      <c r="P272" s="133"/>
      <c r="Q272" s="134" t="s">
        <v>671</v>
      </c>
      <c r="R272" s="134">
        <v>163</v>
      </c>
      <c r="S272" s="139"/>
      <c r="T272" s="134" t="s">
        <v>28</v>
      </c>
      <c r="U272" s="42"/>
      <c r="V272" s="42"/>
      <c r="W272" s="42"/>
      <c r="X272" s="43">
        <v>44649</v>
      </c>
      <c r="Y272" s="46"/>
      <c r="Z272" s="46"/>
      <c r="AA272" s="46"/>
      <c r="AB272" s="46"/>
      <c r="AC272" s="46"/>
      <c r="AD272" s="46"/>
      <c r="AE272" s="46"/>
      <c r="AF272" s="46"/>
      <c r="AG272" s="409"/>
      <c r="AH272" s="438"/>
      <c r="AI272" s="136"/>
      <c r="AJ272" s="136"/>
      <c r="AK272" s="556"/>
      <c r="AL272" s="438"/>
      <c r="AM272" s="136"/>
      <c r="AN272" s="136"/>
      <c r="AO272" s="570"/>
      <c r="AP272" s="567"/>
      <c r="AQ272" s="136"/>
      <c r="AR272" s="136"/>
      <c r="AS272" s="556"/>
      <c r="AT272" s="438"/>
      <c r="AU272" s="136"/>
      <c r="AV272" s="136"/>
      <c r="AW272" s="570"/>
      <c r="AX272" s="567"/>
      <c r="AY272" s="136"/>
      <c r="AZ272" s="136"/>
      <c r="BA272" s="556"/>
      <c r="BB272" s="434"/>
      <c r="BC272" s="17"/>
      <c r="BD272" s="17"/>
      <c r="BE272" s="437"/>
      <c r="BF272" s="320"/>
      <c r="BG272" s="17"/>
      <c r="BH272" s="17"/>
      <c r="BI272" s="293"/>
      <c r="BJ272" s="434"/>
      <c r="BK272" s="17"/>
      <c r="BL272" s="17"/>
      <c r="BM272" s="352">
        <f t="shared" si="684"/>
        <v>0</v>
      </c>
      <c r="BN272" s="506">
        <v>71883.747457627091</v>
      </c>
      <c r="BO272" s="95"/>
      <c r="BP272" s="95">
        <v>399354.15254237287</v>
      </c>
      <c r="BQ272" s="352">
        <f t="shared" si="685"/>
        <v>471237.89999999997</v>
      </c>
      <c r="BR272" s="351"/>
      <c r="BS272" s="92"/>
      <c r="BT272" s="92"/>
      <c r="BU272" s="352">
        <f t="shared" si="686"/>
        <v>0</v>
      </c>
      <c r="BV272" s="320"/>
      <c r="BW272" s="17"/>
      <c r="BX272" s="17"/>
      <c r="BY272" s="352">
        <f t="shared" si="687"/>
        <v>0</v>
      </c>
      <c r="BZ272" s="443">
        <v>167728.74406779651</v>
      </c>
      <c r="CA272" s="95"/>
      <c r="CB272" s="95">
        <v>931826.35593220335</v>
      </c>
      <c r="CC272" s="352">
        <f t="shared" si="688"/>
        <v>1099555.0999999999</v>
      </c>
      <c r="CD272" s="351">
        <f t="shared" si="672"/>
        <v>239612.4915254236</v>
      </c>
      <c r="CE272" s="92">
        <f t="shared" si="672"/>
        <v>0</v>
      </c>
      <c r="CF272" s="92">
        <f t="shared" si="672"/>
        <v>1331180.5084745763</v>
      </c>
      <c r="CG272" s="352">
        <f t="shared" si="672"/>
        <v>1570792.9999999998</v>
      </c>
      <c r="CH272" s="695" t="s">
        <v>739</v>
      </c>
      <c r="CI272" s="118" t="s">
        <v>766</v>
      </c>
      <c r="CJ272" s="774"/>
      <c r="CK272" s="775"/>
      <c r="CL272" s="775"/>
      <c r="CM272" s="776"/>
      <c r="CN272" s="774">
        <v>0</v>
      </c>
      <c r="CO272" s="775">
        <f t="shared" si="689"/>
        <v>0</v>
      </c>
      <c r="CP272" s="775">
        <f t="shared" si="690"/>
        <v>239612.4915254236</v>
      </c>
      <c r="CQ272" s="775">
        <f t="shared" si="691"/>
        <v>0</v>
      </c>
      <c r="CR272" s="872">
        <f t="shared" si="692"/>
        <v>1331180.5084745763</v>
      </c>
      <c r="CS272" s="776">
        <f t="shared" si="693"/>
        <v>1570793</v>
      </c>
      <c r="CT272" s="2">
        <f t="shared" si="694"/>
        <v>0</v>
      </c>
    </row>
    <row r="273" spans="2:98" ht="24.75" customHeight="1" x14ac:dyDescent="0.25">
      <c r="B273" s="580" t="str">
        <f t="shared" si="683"/>
        <v>C2</v>
      </c>
      <c r="C273" s="601" t="s">
        <v>653</v>
      </c>
      <c r="D273" s="638"/>
      <c r="E273" s="129"/>
      <c r="F273" s="129"/>
      <c r="G273" s="129"/>
      <c r="H273" s="129"/>
      <c r="I273" s="129"/>
      <c r="J273" s="129"/>
      <c r="K273" s="639"/>
      <c r="L273" s="614"/>
      <c r="M273" s="138">
        <v>519497.97399999999</v>
      </c>
      <c r="N273" s="131"/>
      <c r="O273" s="132"/>
      <c r="P273" s="133"/>
      <c r="Q273" s="134" t="s">
        <v>671</v>
      </c>
      <c r="R273" s="134">
        <v>322</v>
      </c>
      <c r="S273" s="139"/>
      <c r="T273" s="134" t="s">
        <v>28</v>
      </c>
      <c r="U273" s="42"/>
      <c r="V273" s="42"/>
      <c r="W273" s="42"/>
      <c r="X273" s="43">
        <v>44649</v>
      </c>
      <c r="Y273" s="46"/>
      <c r="Z273" s="46"/>
      <c r="AA273" s="46"/>
      <c r="AB273" s="46"/>
      <c r="AC273" s="46"/>
      <c r="AD273" s="46"/>
      <c r="AE273" s="46"/>
      <c r="AF273" s="46"/>
      <c r="AG273" s="409"/>
      <c r="AH273" s="438"/>
      <c r="AI273" s="136"/>
      <c r="AJ273" s="136"/>
      <c r="AK273" s="556"/>
      <c r="AL273" s="438"/>
      <c r="AM273" s="136"/>
      <c r="AN273" s="136"/>
      <c r="AO273" s="570"/>
      <c r="AP273" s="567"/>
      <c r="AQ273" s="136"/>
      <c r="AR273" s="136"/>
      <c r="AS273" s="556"/>
      <c r="AT273" s="438"/>
      <c r="AU273" s="136"/>
      <c r="AV273" s="136"/>
      <c r="AW273" s="570"/>
      <c r="AX273" s="567"/>
      <c r="AY273" s="136"/>
      <c r="AZ273" s="136"/>
      <c r="BA273" s="556"/>
      <c r="BB273" s="434"/>
      <c r="BC273" s="17"/>
      <c r="BD273" s="17"/>
      <c r="BE273" s="437"/>
      <c r="BF273" s="320"/>
      <c r="BG273" s="17"/>
      <c r="BH273" s="17"/>
      <c r="BI273" s="293"/>
      <c r="BJ273" s="434"/>
      <c r="BK273" s="17"/>
      <c r="BL273" s="17"/>
      <c r="BM273" s="352">
        <f t="shared" si="684"/>
        <v>0</v>
      </c>
      <c r="BN273" s="506">
        <v>23773.636098305084</v>
      </c>
      <c r="BO273" s="95"/>
      <c r="BP273" s="95">
        <v>132075.75610169492</v>
      </c>
      <c r="BQ273" s="352">
        <f t="shared" si="685"/>
        <v>155849.3922</v>
      </c>
      <c r="BR273" s="351"/>
      <c r="BS273" s="92"/>
      <c r="BT273" s="92"/>
      <c r="BU273" s="352">
        <f t="shared" si="686"/>
        <v>0</v>
      </c>
      <c r="BV273" s="320"/>
      <c r="BW273" s="17"/>
      <c r="BX273" s="17"/>
      <c r="BY273" s="352">
        <f t="shared" si="687"/>
        <v>0</v>
      </c>
      <c r="BZ273" s="443">
        <v>55471.817562711833</v>
      </c>
      <c r="CA273" s="95"/>
      <c r="CB273" s="95">
        <v>308176.76423728815</v>
      </c>
      <c r="CC273" s="352">
        <f t="shared" si="688"/>
        <v>363648.58179999999</v>
      </c>
      <c r="CD273" s="351">
        <f t="shared" ref="CD273:CG277" si="695">AH273+AL273+AP273+AT273+AX273+BB273+BF273+BJ273+BN273+BR273+BV273+BZ273</f>
        <v>79245.453661016916</v>
      </c>
      <c r="CE273" s="92">
        <f t="shared" si="695"/>
        <v>0</v>
      </c>
      <c r="CF273" s="92">
        <f t="shared" si="695"/>
        <v>440252.52033898304</v>
      </c>
      <c r="CG273" s="352">
        <f t="shared" si="695"/>
        <v>519497.97399999999</v>
      </c>
      <c r="CH273" s="695" t="s">
        <v>739</v>
      </c>
      <c r="CI273" s="118" t="s">
        <v>766</v>
      </c>
      <c r="CJ273" s="774"/>
      <c r="CK273" s="775"/>
      <c r="CL273" s="775"/>
      <c r="CM273" s="776"/>
      <c r="CN273" s="774">
        <v>0</v>
      </c>
      <c r="CO273" s="775">
        <f t="shared" si="689"/>
        <v>0</v>
      </c>
      <c r="CP273" s="775">
        <f t="shared" si="690"/>
        <v>79245.453661016916</v>
      </c>
      <c r="CQ273" s="775">
        <f t="shared" si="691"/>
        <v>0</v>
      </c>
      <c r="CR273" s="872">
        <f t="shared" si="692"/>
        <v>440252.52033898304</v>
      </c>
      <c r="CS273" s="776">
        <f t="shared" si="693"/>
        <v>519497.97399999993</v>
      </c>
      <c r="CT273" s="2">
        <f t="shared" si="694"/>
        <v>0</v>
      </c>
    </row>
    <row r="274" spans="2:98" ht="24.75" customHeight="1" x14ac:dyDescent="0.25">
      <c r="B274" s="580" t="str">
        <f t="shared" si="683"/>
        <v>C2</v>
      </c>
      <c r="C274" s="600" t="s">
        <v>654</v>
      </c>
      <c r="D274" s="636"/>
      <c r="E274" s="123"/>
      <c r="F274" s="123"/>
      <c r="G274" s="123"/>
      <c r="H274" s="123"/>
      <c r="I274" s="123"/>
      <c r="J274" s="123"/>
      <c r="K274" s="637"/>
      <c r="L274" s="613"/>
      <c r="M274" s="55">
        <v>96000</v>
      </c>
      <c r="N274" s="77"/>
      <c r="O274" s="124"/>
      <c r="P274" s="125"/>
      <c r="Q274" s="76"/>
      <c r="R274" s="76"/>
      <c r="S274" s="141"/>
      <c r="T274" s="76" t="s">
        <v>28</v>
      </c>
      <c r="U274" s="77"/>
      <c r="V274" s="77"/>
      <c r="W274" s="77"/>
      <c r="X274" s="77"/>
      <c r="Y274" s="127"/>
      <c r="Z274" s="127"/>
      <c r="AA274" s="127"/>
      <c r="AB274" s="127"/>
      <c r="AC274" s="127"/>
      <c r="AD274" s="127"/>
      <c r="AE274" s="127"/>
      <c r="AF274" s="127"/>
      <c r="AG274" s="410"/>
      <c r="AH274" s="439"/>
      <c r="AI274" s="96"/>
      <c r="AJ274" s="96"/>
      <c r="AK274" s="300"/>
      <c r="AL274" s="439"/>
      <c r="AM274" s="96"/>
      <c r="AN274" s="96"/>
      <c r="AO274" s="448"/>
      <c r="AP274" s="505"/>
      <c r="AQ274" s="96"/>
      <c r="AR274" s="96"/>
      <c r="AS274" s="300"/>
      <c r="AT274" s="439"/>
      <c r="AU274" s="96"/>
      <c r="AV274" s="96"/>
      <c r="AW274" s="448"/>
      <c r="AX274" s="505"/>
      <c r="AY274" s="96"/>
      <c r="AZ274" s="96"/>
      <c r="BA274" s="300"/>
      <c r="BB274" s="477"/>
      <c r="BC274" s="152"/>
      <c r="BD274" s="152"/>
      <c r="BE274" s="450"/>
      <c r="BF274" s="511"/>
      <c r="BG274" s="152"/>
      <c r="BH274" s="152"/>
      <c r="BI274" s="302"/>
      <c r="BJ274" s="477"/>
      <c r="BK274" s="152"/>
      <c r="BL274" s="152"/>
      <c r="BM274" s="450"/>
      <c r="BN274" s="511"/>
      <c r="BO274" s="152"/>
      <c r="BP274" s="152"/>
      <c r="BQ274" s="302"/>
      <c r="BR274" s="349">
        <v>2560</v>
      </c>
      <c r="BS274" s="128"/>
      <c r="BT274" s="128">
        <v>29440</v>
      </c>
      <c r="BU274" s="350">
        <f t="shared" ref="BU274:BU279" si="696">BR274+BS274+BT274</f>
        <v>32000</v>
      </c>
      <c r="BV274" s="500">
        <v>2560</v>
      </c>
      <c r="BW274" s="128"/>
      <c r="BX274" s="128">
        <v>29440</v>
      </c>
      <c r="BY274" s="350">
        <f t="shared" ref="BY274:BY279" si="697">BV274+BW274+BX274</f>
        <v>32000</v>
      </c>
      <c r="BZ274" s="349">
        <v>2560</v>
      </c>
      <c r="CA274" s="128"/>
      <c r="CB274" s="128">
        <v>29440</v>
      </c>
      <c r="CC274" s="350">
        <f t="shared" ref="CC274:CC279" si="698">BZ274+CA274+CB274</f>
        <v>32000</v>
      </c>
      <c r="CD274" s="349">
        <f t="shared" si="695"/>
        <v>7680</v>
      </c>
      <c r="CE274" s="128">
        <f t="shared" si="695"/>
        <v>0</v>
      </c>
      <c r="CF274" s="128">
        <f t="shared" si="695"/>
        <v>88320</v>
      </c>
      <c r="CG274" s="350">
        <f t="shared" si="695"/>
        <v>96000</v>
      </c>
      <c r="CH274" s="695"/>
      <c r="CI274" s="118"/>
      <c r="CJ274" s="823" t="str">
        <f t="shared" ref="CJ274:CJ275" si="699">IF(H274=0,IF(CD274&gt;0,"Error",H274-CD274),H274-CD274)</f>
        <v>Error</v>
      </c>
      <c r="CK274" s="824">
        <f t="shared" ref="CK274:CK275" si="700">IF(I274=0,IF(CE274&gt;0,"Error",I274-CE274),I274-CE274)</f>
        <v>0</v>
      </c>
      <c r="CL274" s="825" t="str">
        <f t="shared" ref="CL274:CL275" si="701">IF(J274=0,IF(CF274&gt;0,"Error",J274-CF274),J274-CF274)</f>
        <v>Error</v>
      </c>
      <c r="CM274" s="826" t="str">
        <f t="shared" ref="CM274:CM275" si="702">IF(K274=0,IF(CG274&gt;0,"Error",K274-CG274),K274-CG274)</f>
        <v>Error</v>
      </c>
      <c r="CN274" s="823">
        <v>0</v>
      </c>
      <c r="CO274" s="824">
        <f t="shared" si="689"/>
        <v>0</v>
      </c>
      <c r="CP274" s="825">
        <f t="shared" si="690"/>
        <v>7680</v>
      </c>
      <c r="CQ274" s="824">
        <f t="shared" si="691"/>
        <v>0</v>
      </c>
      <c r="CR274" s="871">
        <f t="shared" si="692"/>
        <v>88320</v>
      </c>
      <c r="CS274" s="826">
        <f t="shared" si="693"/>
        <v>96000</v>
      </c>
      <c r="CT274" s="2">
        <f t="shared" si="694"/>
        <v>0</v>
      </c>
    </row>
    <row r="275" spans="2:98" ht="24.75" customHeight="1" x14ac:dyDescent="0.25">
      <c r="B275" s="580" t="str">
        <f t="shared" si="683"/>
        <v>C2</v>
      </c>
      <c r="C275" s="602" t="s">
        <v>657</v>
      </c>
      <c r="D275" s="636"/>
      <c r="E275" s="123"/>
      <c r="F275" s="123"/>
      <c r="G275" s="123"/>
      <c r="H275" s="123"/>
      <c r="I275" s="123"/>
      <c r="J275" s="123"/>
      <c r="K275" s="637"/>
      <c r="L275" s="613"/>
      <c r="M275" s="140"/>
      <c r="N275" s="77"/>
      <c r="O275" s="124"/>
      <c r="P275" s="125"/>
      <c r="Q275" s="76"/>
      <c r="R275" s="76"/>
      <c r="S275" s="141"/>
      <c r="T275" s="76"/>
      <c r="U275" s="77"/>
      <c r="V275" s="77"/>
      <c r="W275" s="77"/>
      <c r="X275" s="77"/>
      <c r="Y275" s="127"/>
      <c r="Z275" s="127"/>
      <c r="AA275" s="127"/>
      <c r="AB275" s="127"/>
      <c r="AC275" s="127"/>
      <c r="AD275" s="127"/>
      <c r="AE275" s="127"/>
      <c r="AF275" s="127"/>
      <c r="AG275" s="410"/>
      <c r="AH275" s="439"/>
      <c r="AI275" s="96"/>
      <c r="AJ275" s="96"/>
      <c r="AK275" s="300"/>
      <c r="AL275" s="439"/>
      <c r="AM275" s="96"/>
      <c r="AN275" s="96"/>
      <c r="AO275" s="448"/>
      <c r="AP275" s="505"/>
      <c r="AQ275" s="96"/>
      <c r="AR275" s="96"/>
      <c r="AS275" s="300"/>
      <c r="AT275" s="439"/>
      <c r="AU275" s="96"/>
      <c r="AV275" s="96"/>
      <c r="AW275" s="448"/>
      <c r="AX275" s="502">
        <f>AX276+AX277</f>
        <v>0</v>
      </c>
      <c r="AY275" s="94">
        <f>AY276+AY277</f>
        <v>0</v>
      </c>
      <c r="AZ275" s="94">
        <f>AZ276+AZ277</f>
        <v>0</v>
      </c>
      <c r="BA275" s="294">
        <f>AX275+AY275+AZ275</f>
        <v>0</v>
      </c>
      <c r="BB275" s="473">
        <f>BB276+BB277</f>
        <v>0</v>
      </c>
      <c r="BC275" s="94">
        <f>BC276+BC277</f>
        <v>0</v>
      </c>
      <c r="BD275" s="94">
        <f>BD276+BD277</f>
        <v>0</v>
      </c>
      <c r="BE275" s="440">
        <f>BB275+BC275+BD275</f>
        <v>0</v>
      </c>
      <c r="BF275" s="502">
        <f>BF276+BF277</f>
        <v>0</v>
      </c>
      <c r="BG275" s="94">
        <f>BG276+BG277</f>
        <v>0</v>
      </c>
      <c r="BH275" s="94">
        <f>BH276+BH277</f>
        <v>0</v>
      </c>
      <c r="BI275" s="294">
        <f>BF275+BG275+BH275</f>
        <v>0</v>
      </c>
      <c r="BJ275" s="473">
        <f>BJ276+BJ277</f>
        <v>0</v>
      </c>
      <c r="BK275" s="94">
        <f>BK276+BK277</f>
        <v>0</v>
      </c>
      <c r="BL275" s="94">
        <f>BL276+BL277</f>
        <v>0</v>
      </c>
      <c r="BM275" s="440">
        <f>BJ275+BK275+BL275</f>
        <v>0</v>
      </c>
      <c r="BN275" s="502">
        <f>BN276+BN277</f>
        <v>0</v>
      </c>
      <c r="BO275" s="94">
        <f>BO276+BO277</f>
        <v>0</v>
      </c>
      <c r="BP275" s="94">
        <f>BP276+BP277</f>
        <v>0</v>
      </c>
      <c r="BQ275" s="294">
        <f>BN275+BO275+BP275</f>
        <v>0</v>
      </c>
      <c r="BR275" s="473">
        <f>BR276+BR277</f>
        <v>211603.61699999991</v>
      </c>
      <c r="BS275" s="94">
        <f>BS276+BS277</f>
        <v>0</v>
      </c>
      <c r="BT275" s="94">
        <f>BT276+BT277</f>
        <v>1175575.6500000001</v>
      </c>
      <c r="BU275" s="440">
        <f t="shared" si="696"/>
        <v>1387179.267</v>
      </c>
      <c r="BV275" s="502">
        <f>BV276+BV277</f>
        <v>28651.541491525415</v>
      </c>
      <c r="BW275" s="94">
        <f>BW276+BW277</f>
        <v>0</v>
      </c>
      <c r="BX275" s="94">
        <f>BX276+BX277</f>
        <v>159175.23050847457</v>
      </c>
      <c r="BY275" s="294">
        <f t="shared" si="697"/>
        <v>187826.772</v>
      </c>
      <c r="BZ275" s="473">
        <f>BZ276+BZ277</f>
        <v>465090.23150847445</v>
      </c>
      <c r="CA275" s="94">
        <f>CA276+CA277</f>
        <v>0</v>
      </c>
      <c r="CB275" s="94">
        <f>CB276+CB277</f>
        <v>2583834.6194915259</v>
      </c>
      <c r="CC275" s="440">
        <f t="shared" si="698"/>
        <v>3048924.8510000003</v>
      </c>
      <c r="CD275" s="349">
        <f t="shared" si="695"/>
        <v>705345.38999999978</v>
      </c>
      <c r="CE275" s="128">
        <f t="shared" si="695"/>
        <v>0</v>
      </c>
      <c r="CF275" s="128">
        <f t="shared" si="695"/>
        <v>3918585.5000000009</v>
      </c>
      <c r="CG275" s="350">
        <f t="shared" si="695"/>
        <v>4623930.8900000006</v>
      </c>
      <c r="CH275" s="695"/>
      <c r="CI275" s="118"/>
      <c r="CJ275" s="823" t="str">
        <f t="shared" si="699"/>
        <v>Error</v>
      </c>
      <c r="CK275" s="824">
        <f t="shared" si="700"/>
        <v>0</v>
      </c>
      <c r="CL275" s="825" t="str">
        <f t="shared" si="701"/>
        <v>Error</v>
      </c>
      <c r="CM275" s="826" t="str">
        <f t="shared" si="702"/>
        <v>Error</v>
      </c>
      <c r="CN275" s="823">
        <v>0</v>
      </c>
      <c r="CO275" s="824">
        <f t="shared" si="689"/>
        <v>0</v>
      </c>
      <c r="CP275" s="825">
        <f t="shared" si="690"/>
        <v>705345.38999999978</v>
      </c>
      <c r="CQ275" s="824">
        <f t="shared" si="691"/>
        <v>0</v>
      </c>
      <c r="CR275" s="871">
        <f t="shared" si="692"/>
        <v>3918585.5000000009</v>
      </c>
      <c r="CS275" s="826">
        <f t="shared" si="693"/>
        <v>4623930.8900000006</v>
      </c>
      <c r="CT275" s="2">
        <f t="shared" si="694"/>
        <v>0</v>
      </c>
    </row>
    <row r="276" spans="2:98" ht="24.75" customHeight="1" x14ac:dyDescent="0.25">
      <c r="B276" s="580" t="s">
        <v>164</v>
      </c>
      <c r="C276" s="601" t="s">
        <v>655</v>
      </c>
      <c r="D276" s="638"/>
      <c r="E276" s="129"/>
      <c r="F276" s="129"/>
      <c r="G276" s="129"/>
      <c r="H276" s="129"/>
      <c r="I276" s="129"/>
      <c r="J276" s="129"/>
      <c r="K276" s="639"/>
      <c r="L276" s="614"/>
      <c r="M276" s="138">
        <v>3997841.6500000004</v>
      </c>
      <c r="N276" s="131"/>
      <c r="O276" s="132"/>
      <c r="P276" s="133"/>
      <c r="Q276" s="134" t="s">
        <v>671</v>
      </c>
      <c r="R276" s="134"/>
      <c r="S276" s="139"/>
      <c r="T276" s="134" t="s">
        <v>28</v>
      </c>
      <c r="U276" s="42"/>
      <c r="V276" s="42"/>
      <c r="W276" s="42"/>
      <c r="X276" s="43">
        <v>44788</v>
      </c>
      <c r="Y276" s="46"/>
      <c r="Z276" s="46"/>
      <c r="AA276" s="46"/>
      <c r="AB276" s="46"/>
      <c r="AC276" s="46"/>
      <c r="AD276" s="46"/>
      <c r="AE276" s="46"/>
      <c r="AF276" s="46"/>
      <c r="AG276" s="409"/>
      <c r="AH276" s="438"/>
      <c r="AI276" s="136"/>
      <c r="AJ276" s="136"/>
      <c r="AK276" s="556"/>
      <c r="AL276" s="438"/>
      <c r="AM276" s="136"/>
      <c r="AN276" s="136"/>
      <c r="AO276" s="570"/>
      <c r="AP276" s="567"/>
      <c r="AQ276" s="136"/>
      <c r="AR276" s="136"/>
      <c r="AS276" s="556"/>
      <c r="AT276" s="438"/>
      <c r="AU276" s="136"/>
      <c r="AV276" s="136"/>
      <c r="AW276" s="570"/>
      <c r="AX276" s="567"/>
      <c r="AY276" s="136"/>
      <c r="AZ276" s="136"/>
      <c r="BA276" s="556"/>
      <c r="BB276" s="434"/>
      <c r="BC276" s="17"/>
      <c r="BD276" s="17"/>
      <c r="BE276" s="437"/>
      <c r="BF276" s="320"/>
      <c r="BG276" s="17"/>
      <c r="BH276" s="17"/>
      <c r="BI276" s="293"/>
      <c r="BJ276" s="434"/>
      <c r="BK276" s="17"/>
      <c r="BL276" s="17"/>
      <c r="BM276" s="437"/>
      <c r="BN276" s="320"/>
      <c r="BO276" s="17"/>
      <c r="BP276" s="17"/>
      <c r="BQ276" s="293"/>
      <c r="BR276" s="351">
        <v>182952.07550847449</v>
      </c>
      <c r="BS276" s="92"/>
      <c r="BT276" s="81">
        <v>1016400.4194915256</v>
      </c>
      <c r="BU276" s="352">
        <f t="shared" si="696"/>
        <v>1199352.4950000001</v>
      </c>
      <c r="BV276" s="501"/>
      <c r="BW276" s="92"/>
      <c r="BX276" s="92"/>
      <c r="BY276" s="352">
        <f t="shared" si="697"/>
        <v>0</v>
      </c>
      <c r="BZ276" s="355">
        <v>426888.17618644051</v>
      </c>
      <c r="CA276" s="178"/>
      <c r="CB276" s="178">
        <v>2371600.9788135597</v>
      </c>
      <c r="CC276" s="352">
        <f t="shared" si="698"/>
        <v>2798489.1550000003</v>
      </c>
      <c r="CD276" s="351">
        <f t="shared" si="695"/>
        <v>609840.251694915</v>
      </c>
      <c r="CE276" s="92">
        <f t="shared" si="695"/>
        <v>0</v>
      </c>
      <c r="CF276" s="92">
        <f t="shared" si="695"/>
        <v>3388001.3983050855</v>
      </c>
      <c r="CG276" s="352">
        <f t="shared" si="695"/>
        <v>3997841.6500000004</v>
      </c>
      <c r="CH276" s="695" t="s">
        <v>739</v>
      </c>
      <c r="CI276" s="118" t="s">
        <v>766</v>
      </c>
      <c r="CJ276" s="774"/>
      <c r="CK276" s="775"/>
      <c r="CL276" s="775"/>
      <c r="CM276" s="776"/>
      <c r="CN276" s="774">
        <v>0</v>
      </c>
      <c r="CO276" s="775">
        <f t="shared" si="689"/>
        <v>0</v>
      </c>
      <c r="CP276" s="775">
        <f t="shared" si="690"/>
        <v>609840.251694915</v>
      </c>
      <c r="CQ276" s="775">
        <f t="shared" si="691"/>
        <v>0</v>
      </c>
      <c r="CR276" s="872">
        <f t="shared" si="692"/>
        <v>3388001.3983050855</v>
      </c>
      <c r="CS276" s="776">
        <f t="shared" si="693"/>
        <v>3997841.6500000004</v>
      </c>
      <c r="CT276" s="2">
        <f t="shared" si="694"/>
        <v>0</v>
      </c>
    </row>
    <row r="277" spans="2:98" ht="24.75" customHeight="1" x14ac:dyDescent="0.25">
      <c r="B277" s="580" t="s">
        <v>164</v>
      </c>
      <c r="C277" s="601" t="s">
        <v>656</v>
      </c>
      <c r="D277" s="638"/>
      <c r="E277" s="129"/>
      <c r="F277" s="129"/>
      <c r="G277" s="129"/>
      <c r="H277" s="129"/>
      <c r="I277" s="129"/>
      <c r="J277" s="129"/>
      <c r="K277" s="639"/>
      <c r="L277" s="614"/>
      <c r="M277" s="138">
        <v>626089.24</v>
      </c>
      <c r="N277" s="131"/>
      <c r="O277" s="132"/>
      <c r="P277" s="133"/>
      <c r="Q277" s="134" t="s">
        <v>672</v>
      </c>
      <c r="R277" s="134">
        <v>1</v>
      </c>
      <c r="S277" s="139"/>
      <c r="T277" s="134" t="s">
        <v>28</v>
      </c>
      <c r="U277" s="42"/>
      <c r="V277" s="42"/>
      <c r="W277" s="42"/>
      <c r="X277" s="43">
        <v>44788</v>
      </c>
      <c r="Y277" s="46"/>
      <c r="Z277" s="46"/>
      <c r="AA277" s="46"/>
      <c r="AB277" s="46"/>
      <c r="AC277" s="46"/>
      <c r="AD277" s="46"/>
      <c r="AE277" s="46"/>
      <c r="AF277" s="46"/>
      <c r="AG277" s="409"/>
      <c r="AH277" s="438"/>
      <c r="AI277" s="136"/>
      <c r="AJ277" s="136"/>
      <c r="AK277" s="556"/>
      <c r="AL277" s="438"/>
      <c r="AM277" s="136"/>
      <c r="AN277" s="136"/>
      <c r="AO277" s="570"/>
      <c r="AP277" s="567"/>
      <c r="AQ277" s="136"/>
      <c r="AR277" s="136"/>
      <c r="AS277" s="556"/>
      <c r="AT277" s="438"/>
      <c r="AU277" s="136"/>
      <c r="AV277" s="136"/>
      <c r="AW277" s="570"/>
      <c r="AX277" s="567"/>
      <c r="AY277" s="136"/>
      <c r="AZ277" s="136"/>
      <c r="BA277" s="556"/>
      <c r="BB277" s="434"/>
      <c r="BC277" s="17"/>
      <c r="BD277" s="17"/>
      <c r="BE277" s="437"/>
      <c r="BF277" s="320"/>
      <c r="BG277" s="17"/>
      <c r="BH277" s="17"/>
      <c r="BI277" s="293"/>
      <c r="BJ277" s="434"/>
      <c r="BK277" s="17"/>
      <c r="BL277" s="17"/>
      <c r="BM277" s="437"/>
      <c r="BN277" s="320"/>
      <c r="BO277" s="17"/>
      <c r="BP277" s="17"/>
      <c r="BQ277" s="293"/>
      <c r="BR277" s="351">
        <v>28651.541491525415</v>
      </c>
      <c r="BS277" s="92"/>
      <c r="BT277" s="81">
        <v>159175.23050847457</v>
      </c>
      <c r="BU277" s="352">
        <f t="shared" si="696"/>
        <v>187826.772</v>
      </c>
      <c r="BV277" s="501">
        <v>28651.541491525415</v>
      </c>
      <c r="BW277" s="92"/>
      <c r="BX277" s="92">
        <v>159175.23050847457</v>
      </c>
      <c r="BY277" s="352">
        <f t="shared" si="697"/>
        <v>187826.772</v>
      </c>
      <c r="BZ277" s="355">
        <v>38202.055322033906</v>
      </c>
      <c r="CA277" s="178"/>
      <c r="CB277" s="178">
        <v>212233.64067796609</v>
      </c>
      <c r="CC277" s="352">
        <f t="shared" si="698"/>
        <v>250435.696</v>
      </c>
      <c r="CD277" s="351">
        <f t="shared" si="695"/>
        <v>95505.138305084736</v>
      </c>
      <c r="CE277" s="92">
        <f t="shared" si="695"/>
        <v>0</v>
      </c>
      <c r="CF277" s="92">
        <f t="shared" si="695"/>
        <v>530584.10169491521</v>
      </c>
      <c r="CG277" s="352">
        <f t="shared" si="695"/>
        <v>626089.24</v>
      </c>
      <c r="CH277" s="695" t="s">
        <v>739</v>
      </c>
      <c r="CI277" s="118" t="s">
        <v>766</v>
      </c>
      <c r="CJ277" s="774"/>
      <c r="CK277" s="775"/>
      <c r="CL277" s="775"/>
      <c r="CM277" s="776"/>
      <c r="CN277" s="774">
        <v>0</v>
      </c>
      <c r="CO277" s="775">
        <f t="shared" si="689"/>
        <v>0</v>
      </c>
      <c r="CP277" s="775">
        <f t="shared" si="690"/>
        <v>95505.138305084736</v>
      </c>
      <c r="CQ277" s="775">
        <f t="shared" si="691"/>
        <v>0</v>
      </c>
      <c r="CR277" s="872">
        <f t="shared" si="692"/>
        <v>530584.10169491521</v>
      </c>
      <c r="CS277" s="776">
        <f t="shared" si="693"/>
        <v>626089.24</v>
      </c>
      <c r="CT277" s="2">
        <f t="shared" si="694"/>
        <v>0</v>
      </c>
    </row>
    <row r="278" spans="2:98" ht="24.75" customHeight="1" x14ac:dyDescent="0.25">
      <c r="B278" s="578" t="s">
        <v>172</v>
      </c>
      <c r="C278" s="599" t="s">
        <v>658</v>
      </c>
      <c r="D278" s="634">
        <f t="shared" ref="D278:K278" si="703">+D279+D334+D356+D383</f>
        <v>36621696.388080001</v>
      </c>
      <c r="E278" s="273">
        <f t="shared" si="703"/>
        <v>0</v>
      </c>
      <c r="F278" s="273">
        <f t="shared" si="703"/>
        <v>203453834</v>
      </c>
      <c r="G278" s="273">
        <f t="shared" si="703"/>
        <v>240075530.38808</v>
      </c>
      <c r="H278" s="573">
        <f t="shared" si="703"/>
        <v>35933819.676215596</v>
      </c>
      <c r="I278" s="573">
        <f t="shared" si="703"/>
        <v>0</v>
      </c>
      <c r="J278" s="573">
        <f t="shared" si="703"/>
        <v>199632310.71186441</v>
      </c>
      <c r="K278" s="625">
        <f t="shared" si="703"/>
        <v>235566130.38808</v>
      </c>
      <c r="L278" s="617"/>
      <c r="M278" s="150">
        <f>+M279+M334+M356+M383+M395</f>
        <v>235566130.53</v>
      </c>
      <c r="N278" s="120"/>
      <c r="O278" s="120"/>
      <c r="P278" s="120"/>
      <c r="Q278" s="120"/>
      <c r="R278" s="120"/>
      <c r="S278" s="120"/>
      <c r="T278" s="120"/>
      <c r="U278" s="120"/>
      <c r="V278" s="120"/>
      <c r="W278" s="120"/>
      <c r="X278" s="120"/>
      <c r="Y278" s="120"/>
      <c r="Z278" s="120"/>
      <c r="AA278" s="120"/>
      <c r="AB278" s="120"/>
      <c r="AC278" s="120"/>
      <c r="AD278" s="120"/>
      <c r="AE278" s="120"/>
      <c r="AF278" s="120"/>
      <c r="AG278" s="404"/>
      <c r="AH278" s="452">
        <f>AH279+AH334+AH356+AH383+AH395</f>
        <v>0</v>
      </c>
      <c r="AI278" s="168">
        <f>AI279+AI334+AI356+AI383+AI395</f>
        <v>0</v>
      </c>
      <c r="AJ278" s="168">
        <f>AJ279+AJ334+AJ356+AJ383+AJ395</f>
        <v>0</v>
      </c>
      <c r="AK278" s="305">
        <f>AH278+AI278+AJ278</f>
        <v>0</v>
      </c>
      <c r="AL278" s="452">
        <f>AL279+AL334+AL356+AL383+AL395</f>
        <v>0</v>
      </c>
      <c r="AM278" s="168">
        <f>AM279+AM334+AM356+AM383+AM395</f>
        <v>0</v>
      </c>
      <c r="AN278" s="168">
        <f>AN279+AN334+AN356+AN383+AN395</f>
        <v>0</v>
      </c>
      <c r="AO278" s="453">
        <f>AL278+AM278+AN278</f>
        <v>0</v>
      </c>
      <c r="AP278" s="514">
        <f>AP279+AP334+AP356+AP383+AP395</f>
        <v>0</v>
      </c>
      <c r="AQ278" s="168">
        <f>AQ279+AQ334+AQ356+AQ383+AQ395</f>
        <v>0</v>
      </c>
      <c r="AR278" s="168">
        <f>AR279+AR334+AR356+AR383+AR395</f>
        <v>0</v>
      </c>
      <c r="AS278" s="305">
        <f>AP278+AQ278+AR278</f>
        <v>0</v>
      </c>
      <c r="AT278" s="452">
        <f>AT279+AT334+AT356+AT383+AT395</f>
        <v>0</v>
      </c>
      <c r="AU278" s="168">
        <f>AU279+AU334+AU356+AU383+AU395</f>
        <v>0</v>
      </c>
      <c r="AV278" s="168">
        <f>AV279+AV334+AV356+AV383+AV395</f>
        <v>0</v>
      </c>
      <c r="AW278" s="453">
        <f>AT278+AU278+AV278</f>
        <v>0</v>
      </c>
      <c r="AX278" s="514">
        <f>AX279+AX334+AX356+AX383+AX395</f>
        <v>0</v>
      </c>
      <c r="AY278" s="168">
        <f>AY279+AY334+AY356+AY383+AY395</f>
        <v>0</v>
      </c>
      <c r="AZ278" s="168">
        <f>AZ279+AZ334+AZ356+AZ383+AZ395</f>
        <v>0</v>
      </c>
      <c r="BA278" s="305">
        <f>AX278+AY278+AZ278</f>
        <v>0</v>
      </c>
      <c r="BB278" s="452">
        <f>BB279+BB334+BB356+BB383+BB395</f>
        <v>640</v>
      </c>
      <c r="BC278" s="168">
        <f>BC279+BC334+BC356+BC383+BC395</f>
        <v>0</v>
      </c>
      <c r="BD278" s="168">
        <f>BD279+BD334+BD356+BD383+BD395</f>
        <v>7360</v>
      </c>
      <c r="BE278" s="453">
        <f>BB278+BC278+BD278</f>
        <v>8000</v>
      </c>
      <c r="BF278" s="514">
        <f>BF279+BF334+BF356+BF383+BF395</f>
        <v>33506.754512099105</v>
      </c>
      <c r="BG278" s="168">
        <f>BG279+BG334+BG356+BG383+BG395</f>
        <v>0</v>
      </c>
      <c r="BH278" s="168">
        <f>BH279+BH334+BH356+BH383+BH395</f>
        <v>232994.5250672173</v>
      </c>
      <c r="BI278" s="305">
        <f>BF278+BG278+BH278</f>
        <v>266501.27957931638</v>
      </c>
      <c r="BJ278" s="452">
        <f>BJ279+BJ334+BJ356+BJ383+BJ395</f>
        <v>388686.78590071137</v>
      </c>
      <c r="BK278" s="168">
        <f>BK279+BK334+BK356+BK383+BK395</f>
        <v>0</v>
      </c>
      <c r="BL278" s="168">
        <f>BL279+BL334+BL356+BL383+BL395</f>
        <v>2197413.3661150639</v>
      </c>
      <c r="BM278" s="453">
        <f>BJ278+BK278+BL278</f>
        <v>2586100.1520157754</v>
      </c>
      <c r="BN278" s="514">
        <f>BN279+BN334+BN356+BN383+BN395</f>
        <v>400679.22454284807</v>
      </c>
      <c r="BO278" s="168">
        <f>BO279+BO334+BO356+BO383+BO395</f>
        <v>0</v>
      </c>
      <c r="BP278" s="168">
        <f>BP279+BP334+BP356+BP383+BP395</f>
        <v>2293049.0252380455</v>
      </c>
      <c r="BQ278" s="305">
        <f>BN278+BO278+BP278</f>
        <v>2693728.2497808933</v>
      </c>
      <c r="BR278" s="452">
        <f>BR279+BR334+BR356+BR383+BR395</f>
        <v>696377.55129681039</v>
      </c>
      <c r="BS278" s="168">
        <f>BS279+BS334+BS356+BS383+BS395</f>
        <v>0</v>
      </c>
      <c r="BT278" s="168">
        <f>BT279+BT334+BT356+BT383+BT395</f>
        <v>3914417.5072045042</v>
      </c>
      <c r="BU278" s="453">
        <f t="shared" si="696"/>
        <v>4610795.0585013144</v>
      </c>
      <c r="BV278" s="514">
        <f>BV279+BV334+BV356+BV383+BV395</f>
        <v>553053.75926558604</v>
      </c>
      <c r="BW278" s="168">
        <f>BW279+BW334+BW356+BW383+BW395</f>
        <v>0</v>
      </c>
      <c r="BX278" s="168">
        <f>BX279+BX334+BX356+BX383+BX395</f>
        <v>3125117.3292532568</v>
      </c>
      <c r="BY278" s="305">
        <f t="shared" si="697"/>
        <v>3678171.0885188431</v>
      </c>
      <c r="BZ278" s="452">
        <f>BZ279+BZ334+BZ356+BZ383+BZ395</f>
        <v>991211.13042751641</v>
      </c>
      <c r="CA278" s="168">
        <f>CA279+CA334+CA356+CA383+CA395</f>
        <v>0</v>
      </c>
      <c r="CB278" s="168">
        <f>CB279+CB334+CB356+CB383+CB395</f>
        <v>5541729.3912639823</v>
      </c>
      <c r="CC278" s="453">
        <f t="shared" si="698"/>
        <v>6532940.5216914983</v>
      </c>
      <c r="CD278" s="357">
        <f t="shared" ref="CD278" si="704">+AH278+AL278+AP278+AT278+AX278+BB278+BF278+BJ278+BN278+BR278+BV278+BZ278</f>
        <v>3064155.2059455714</v>
      </c>
      <c r="CE278" s="166">
        <f t="shared" ref="CE278" si="705">+AI278+AM278+AQ278+AU278+AY278+BC278+BG278+BK278+BO278+BS278+BW278+CA278</f>
        <v>0</v>
      </c>
      <c r="CF278" s="166">
        <f t="shared" ref="CF278" si="706">+AJ278+AN278+AR278+AV278+AZ278+BD278+BH278+BL278+BP278+BT278+BX278+CB278</f>
        <v>17312081.144142069</v>
      </c>
      <c r="CG278" s="358">
        <f t="shared" ref="CG278" si="707">+AK278+AO278+AS278+AW278+BA278+BE278+BI278+BM278+BQ278+BU278+BY278+CC278</f>
        <v>20376236.350087639</v>
      </c>
      <c r="CH278" s="695"/>
      <c r="CI278" s="118"/>
      <c r="CJ278" s="738"/>
      <c r="CK278" s="739"/>
      <c r="CL278" s="739"/>
      <c r="CM278" s="740"/>
      <c r="CN278" s="738">
        <v>0</v>
      </c>
      <c r="CO278" s="739">
        <f t="shared" si="689"/>
        <v>0</v>
      </c>
      <c r="CP278" s="739">
        <f t="shared" si="690"/>
        <v>3064155.2059455714</v>
      </c>
      <c r="CQ278" s="739">
        <f t="shared" si="691"/>
        <v>0</v>
      </c>
      <c r="CR278" s="859">
        <f t="shared" si="692"/>
        <v>17312081.144142069</v>
      </c>
      <c r="CS278" s="740">
        <f t="shared" si="693"/>
        <v>20376236.350087639</v>
      </c>
      <c r="CT278" s="2">
        <f t="shared" si="694"/>
        <v>0</v>
      </c>
    </row>
    <row r="279" spans="2:98" ht="24.75" customHeight="1" x14ac:dyDescent="0.25">
      <c r="B279" s="293" t="str">
        <f>B278</f>
        <v>C3</v>
      </c>
      <c r="C279" s="603" t="s">
        <v>173</v>
      </c>
      <c r="D279" s="632">
        <f t="shared" ref="D279:K279" si="708">+D280+D294+D310+D324+D327</f>
        <v>3173858.3880799999</v>
      </c>
      <c r="E279" s="34">
        <f t="shared" si="708"/>
        <v>0</v>
      </c>
      <c r="F279" s="34">
        <f t="shared" si="708"/>
        <v>17632537</v>
      </c>
      <c r="G279" s="34">
        <f t="shared" si="708"/>
        <v>20806395.388080001</v>
      </c>
      <c r="H279" s="34">
        <f t="shared" si="708"/>
        <v>2485983.1338427118</v>
      </c>
      <c r="I279" s="34">
        <f t="shared" si="708"/>
        <v>0</v>
      </c>
      <c r="J279" s="34">
        <f t="shared" si="708"/>
        <v>13811017.254237289</v>
      </c>
      <c r="K279" s="633">
        <f t="shared" si="708"/>
        <v>16297000.388080001</v>
      </c>
      <c r="L279" s="618"/>
      <c r="M279" s="97">
        <f>+M280+M294+M310+M324+M327</f>
        <v>16297000</v>
      </c>
      <c r="N279" s="34"/>
      <c r="O279" s="34"/>
      <c r="P279" s="34"/>
      <c r="Q279" s="34"/>
      <c r="R279" s="34"/>
      <c r="S279" s="34"/>
      <c r="T279" s="34"/>
      <c r="U279" s="34"/>
      <c r="V279" s="34"/>
      <c r="W279" s="34"/>
      <c r="X279" s="34"/>
      <c r="Y279" s="34"/>
      <c r="Z279" s="34"/>
      <c r="AA279" s="34"/>
      <c r="AB279" s="34"/>
      <c r="AC279" s="34"/>
      <c r="AD279" s="34"/>
      <c r="AE279" s="34"/>
      <c r="AF279" s="34"/>
      <c r="AG279" s="406"/>
      <c r="AH279" s="359">
        <f>AH280+AH294+AH310+AH324+AH327</f>
        <v>0</v>
      </c>
      <c r="AI279" s="274">
        <f>AI280+AI294+AI310+AI324+AI327</f>
        <v>0</v>
      </c>
      <c r="AJ279" s="274">
        <f>AJ280+AJ294+AJ310+AJ324+AJ327</f>
        <v>0</v>
      </c>
      <c r="AK279" s="306">
        <f>AH279+AI279+AJ279</f>
        <v>0</v>
      </c>
      <c r="AL279" s="359">
        <f>AL280+AL294+AL310+AL324+AL327</f>
        <v>0</v>
      </c>
      <c r="AM279" s="274">
        <f>AM280+AM294+AM310+AM324+AM327</f>
        <v>0</v>
      </c>
      <c r="AN279" s="274">
        <f>AN280+AN294+AN310+AN324+AN327</f>
        <v>0</v>
      </c>
      <c r="AO279" s="360">
        <f>AL279+AM279+AN279</f>
        <v>0</v>
      </c>
      <c r="AP279" s="515">
        <f>AP280+AP294+AP310+AP324+AP327</f>
        <v>0</v>
      </c>
      <c r="AQ279" s="274">
        <f>AQ280+AQ294+AQ310+AQ324+AQ327</f>
        <v>0</v>
      </c>
      <c r="AR279" s="274">
        <f>AR280+AR294+AR310+AR324+AR327</f>
        <v>0</v>
      </c>
      <c r="AS279" s="306">
        <f>AP279+AQ279+AR279</f>
        <v>0</v>
      </c>
      <c r="AT279" s="359">
        <f>AT280+AT294+AT310+AT324+AT327</f>
        <v>0</v>
      </c>
      <c r="AU279" s="274">
        <f>AU280+AU294+AU310+AU324+AU327</f>
        <v>0</v>
      </c>
      <c r="AV279" s="274">
        <f>AV280+AV294+AV310+AV324+AV327</f>
        <v>0</v>
      </c>
      <c r="AW279" s="360">
        <f>AT279+AU279+AV279</f>
        <v>0</v>
      </c>
      <c r="AX279" s="515">
        <f>AX280+AX294+AX310+AX324+AX327</f>
        <v>0</v>
      </c>
      <c r="AY279" s="274">
        <f>AY280+AY294+AY310+AY324+AY327</f>
        <v>0</v>
      </c>
      <c r="AZ279" s="274">
        <f>AZ280+AZ294+AZ310+AZ324+AZ327</f>
        <v>0</v>
      </c>
      <c r="BA279" s="306">
        <f>AX279+AY279+AZ279</f>
        <v>0</v>
      </c>
      <c r="BB279" s="359">
        <f>BB280+BB294+BB310+BB324+BB327</f>
        <v>0</v>
      </c>
      <c r="BC279" s="274">
        <f>BC280+BC294+BC310+BC324+BC327</f>
        <v>0</v>
      </c>
      <c r="BD279" s="274">
        <f>BD280+BD294+BD310+BD324+BD327</f>
        <v>0</v>
      </c>
      <c r="BE279" s="360">
        <f>BB279+BC279+BD279</f>
        <v>0</v>
      </c>
      <c r="BF279" s="515">
        <f>BF280+BF294+BF310+BF324+BF327</f>
        <v>22011.042647692324</v>
      </c>
      <c r="BG279" s="274">
        <f>BG280+BG294+BG310+BG324+BG327</f>
        <v>0</v>
      </c>
      <c r="BH279" s="274">
        <f>BH280+BH294+BH310+BH324+BH327</f>
        <v>138690.23693162407</v>
      </c>
      <c r="BI279" s="306">
        <f>BF279+BG279+BH279</f>
        <v>160701.27957931638</v>
      </c>
      <c r="BJ279" s="359">
        <f>BJ280+BJ294+BJ310+BJ324+BJ327</f>
        <v>94719.615561728453</v>
      </c>
      <c r="BK279" s="274">
        <f>BK280+BK294+BK310+BK324+BK327</f>
        <v>0</v>
      </c>
      <c r="BL279" s="274">
        <f>BL280+BL294+BL310+BL324+BL327</f>
        <v>526220.08645404712</v>
      </c>
      <c r="BM279" s="360">
        <f>BJ279+BK279+BL279</f>
        <v>620939.70201577561</v>
      </c>
      <c r="BN279" s="515">
        <f>BN280+BN294+BN310+BN324+BN327</f>
        <v>315841.25844115322</v>
      </c>
      <c r="BO279" s="274">
        <f>BO280+BO294+BO310+BO324+BO327</f>
        <v>0</v>
      </c>
      <c r="BP279" s="274">
        <f>BP280+BP294+BP310+BP324+BP327</f>
        <v>1787486.9913397408</v>
      </c>
      <c r="BQ279" s="306">
        <f>BN279+BO279+BP279</f>
        <v>2103328.2497808943</v>
      </c>
      <c r="BR279" s="359">
        <f>BR280+BR294+BR310+BR324+BR327</f>
        <v>221803.36909342083</v>
      </c>
      <c r="BS279" s="274">
        <f>BS280+BS294+BS310+BS324+BS327</f>
        <v>0</v>
      </c>
      <c r="BT279" s="274">
        <f>BT280+BT294+BT310+BT324+BT327</f>
        <v>1232240.9394078937</v>
      </c>
      <c r="BU279" s="360">
        <f t="shared" si="696"/>
        <v>1454044.3085013146</v>
      </c>
      <c r="BV279" s="515">
        <f>BV280+BV294+BV310+BV324+BV327</f>
        <v>338860.5389266031</v>
      </c>
      <c r="BW279" s="274">
        <f>BW280+BW294+BW310+BW324+BW327</f>
        <v>0</v>
      </c>
      <c r="BX279" s="274">
        <f>BX280+BX294+BX310+BX324+BX327</f>
        <v>1897110.54959224</v>
      </c>
      <c r="BY279" s="306">
        <f t="shared" si="697"/>
        <v>2235971.0885188431</v>
      </c>
      <c r="BZ279" s="359">
        <f>BZ280+BZ294+BZ310+BZ324+BZ327</f>
        <v>544394.17703768611</v>
      </c>
      <c r="CA279" s="274">
        <f>CA280+CA294+CA310+CA324+CA327</f>
        <v>0</v>
      </c>
      <c r="CB279" s="274">
        <f>CB280+CB294+CB310+CB324+CB327</f>
        <v>3051804.0946538127</v>
      </c>
      <c r="CC279" s="360">
        <f t="shared" si="698"/>
        <v>3596198.2716914988</v>
      </c>
      <c r="CD279" s="359">
        <f t="shared" ref="CD279:CG279" si="709">+AH279+AL279+AP279+AT279+AX279+BB279+BF279+BJ279+BN279+BR279+BV279+BZ279</f>
        <v>1537630.001708284</v>
      </c>
      <c r="CE279" s="274">
        <f t="shared" si="709"/>
        <v>0</v>
      </c>
      <c r="CF279" s="274">
        <f t="shared" si="709"/>
        <v>8633552.8983793575</v>
      </c>
      <c r="CG279" s="360">
        <f t="shared" si="709"/>
        <v>10171182.900087643</v>
      </c>
      <c r="CH279" s="695"/>
      <c r="CI279" s="118"/>
      <c r="CJ279" s="777">
        <f>IF(H279=0,IF(CD279&gt;0,"Error",H279-CD279),H279-CD279)</f>
        <v>948353.13213442778</v>
      </c>
      <c r="CK279" s="778">
        <f t="shared" ref="CK279:CK280" si="710">IF(I279=0,IF(CE279&gt;0,"Error",I279-CE279),I279-CE279)</f>
        <v>0</v>
      </c>
      <c r="CL279" s="778">
        <f t="shared" ref="CL279:CL280" si="711">IF(J279=0,IF(CF279&gt;0,"Error",J279-CF279),J279-CF279)</f>
        <v>5177464.3558579311</v>
      </c>
      <c r="CM279" s="779">
        <f t="shared" ref="CM279:CM280" si="712">IF(K279=0,IF(CG279&gt;0,"Error",K279-CG279),K279-CG279)</f>
        <v>6125817.4879923575</v>
      </c>
      <c r="CN279" s="848">
        <v>0</v>
      </c>
      <c r="CO279" s="850">
        <f t="shared" si="689"/>
        <v>0</v>
      </c>
      <c r="CP279" s="850">
        <f t="shared" si="690"/>
        <v>1537630.001708284</v>
      </c>
      <c r="CQ279" s="850">
        <f t="shared" si="691"/>
        <v>0</v>
      </c>
      <c r="CR279" s="874">
        <f t="shared" si="692"/>
        <v>8633552.8983793575</v>
      </c>
      <c r="CS279" s="852">
        <f t="shared" si="693"/>
        <v>10171182.900087642</v>
      </c>
      <c r="CT279" s="2">
        <f t="shared" si="694"/>
        <v>0</v>
      </c>
    </row>
    <row r="280" spans="2:98" ht="24.75" customHeight="1" x14ac:dyDescent="0.25">
      <c r="B280" s="293" t="str">
        <f t="shared" ref="B280:B343" si="713">B279</f>
        <v>C3</v>
      </c>
      <c r="C280" s="597" t="s">
        <v>174</v>
      </c>
      <c r="D280" s="645">
        <v>879598</v>
      </c>
      <c r="E280" s="76"/>
      <c r="F280" s="76">
        <v>4886647</v>
      </c>
      <c r="G280" s="76">
        <f t="shared" ref="G280:G327" si="714">+D280+E280+F280</f>
        <v>5766245</v>
      </c>
      <c r="H280" s="76">
        <v>424830.50847457629</v>
      </c>
      <c r="I280" s="76"/>
      <c r="J280" s="76">
        <v>2360169.4915254237</v>
      </c>
      <c r="K280" s="646">
        <f t="shared" ref="K280:K327" si="715">+H280+I280+J280</f>
        <v>2785000</v>
      </c>
      <c r="L280" s="587">
        <v>2785000</v>
      </c>
      <c r="M280" s="76">
        <f>+M281+M289</f>
        <v>2753000</v>
      </c>
      <c r="N280" s="38"/>
      <c r="O280" s="38"/>
      <c r="P280" s="38"/>
      <c r="Q280" s="182" t="s">
        <v>675</v>
      </c>
      <c r="R280" s="182">
        <v>15</v>
      </c>
      <c r="S280" s="182" t="s">
        <v>128</v>
      </c>
      <c r="T280" s="38"/>
      <c r="U280" s="76"/>
      <c r="V280" s="76"/>
      <c r="W280" s="76"/>
      <c r="X280" s="76"/>
      <c r="Y280" s="38"/>
      <c r="Z280" s="38"/>
      <c r="AA280" s="38"/>
      <c r="AB280" s="38"/>
      <c r="AC280" s="76"/>
      <c r="AD280" s="76"/>
      <c r="AE280" s="76"/>
      <c r="AF280" s="76"/>
      <c r="AG280" s="311"/>
      <c r="AH280" s="361">
        <f>AH281+AH289</f>
        <v>0</v>
      </c>
      <c r="AI280" s="58">
        <f t="shared" ref="AI280:AJ280" si="716">AI281+AI289</f>
        <v>0</v>
      </c>
      <c r="AJ280" s="58">
        <f t="shared" si="716"/>
        <v>0</v>
      </c>
      <c r="AK280" s="307">
        <f>SUBTOTAL(9,AH280:AJ280)</f>
        <v>0</v>
      </c>
      <c r="AL280" s="361">
        <f>AL281+AL289</f>
        <v>0</v>
      </c>
      <c r="AM280" s="58">
        <f t="shared" ref="AM280:AN280" si="717">AM281+AM289</f>
        <v>0</v>
      </c>
      <c r="AN280" s="58">
        <f t="shared" si="717"/>
        <v>0</v>
      </c>
      <c r="AO280" s="362">
        <f>SUBTOTAL(9,AL280:AN280)</f>
        <v>0</v>
      </c>
      <c r="AP280" s="516"/>
      <c r="AQ280" s="58"/>
      <c r="AR280" s="58"/>
      <c r="AS280" s="307"/>
      <c r="AT280" s="361"/>
      <c r="AU280" s="58"/>
      <c r="AV280" s="58"/>
      <c r="AW280" s="362"/>
      <c r="AX280" s="516"/>
      <c r="AY280" s="58"/>
      <c r="AZ280" s="58"/>
      <c r="BA280" s="307"/>
      <c r="BB280" s="361">
        <f t="shared" ref="BB280:CG280" si="718">BB281+BB289</f>
        <v>0</v>
      </c>
      <c r="BC280" s="58">
        <f t="shared" si="718"/>
        <v>0</v>
      </c>
      <c r="BD280" s="58">
        <f t="shared" si="718"/>
        <v>0</v>
      </c>
      <c r="BE280" s="362">
        <f t="shared" si="718"/>
        <v>0</v>
      </c>
      <c r="BF280" s="516">
        <f t="shared" si="718"/>
        <v>6208.6697663363939</v>
      </c>
      <c r="BG280" s="58">
        <f t="shared" si="718"/>
        <v>0</v>
      </c>
      <c r="BH280" s="58">
        <f t="shared" si="718"/>
        <v>34492.609812979994</v>
      </c>
      <c r="BI280" s="307">
        <f t="shared" si="718"/>
        <v>40701.27957931639</v>
      </c>
      <c r="BJ280" s="361">
        <f t="shared" si="718"/>
        <v>41573.852849864066</v>
      </c>
      <c r="BK280" s="58">
        <f t="shared" si="718"/>
        <v>0</v>
      </c>
      <c r="BL280" s="58">
        <f t="shared" si="718"/>
        <v>230965.84916591152</v>
      </c>
      <c r="BM280" s="362">
        <f t="shared" si="718"/>
        <v>272539.70201577561</v>
      </c>
      <c r="BN280" s="516">
        <f t="shared" si="718"/>
        <v>29806.055051322801</v>
      </c>
      <c r="BO280" s="58">
        <f t="shared" si="718"/>
        <v>0</v>
      </c>
      <c r="BP280" s="58">
        <f t="shared" si="718"/>
        <v>165589.19472957114</v>
      </c>
      <c r="BQ280" s="307">
        <f t="shared" si="718"/>
        <v>195395.24978089397</v>
      </c>
      <c r="BR280" s="361">
        <f t="shared" si="718"/>
        <v>62644.318245963237</v>
      </c>
      <c r="BS280" s="58">
        <f t="shared" si="718"/>
        <v>0</v>
      </c>
      <c r="BT280" s="58">
        <f t="shared" si="718"/>
        <v>348023.99025535135</v>
      </c>
      <c r="BU280" s="362">
        <f t="shared" si="718"/>
        <v>410668.3085013146</v>
      </c>
      <c r="BV280" s="516">
        <f t="shared" si="718"/>
        <v>52035.115197789608</v>
      </c>
      <c r="BW280" s="58">
        <f t="shared" si="718"/>
        <v>0</v>
      </c>
      <c r="BX280" s="58">
        <f t="shared" si="718"/>
        <v>289083.97332105355</v>
      </c>
      <c r="BY280" s="307">
        <f t="shared" si="718"/>
        <v>341119.08851884317</v>
      </c>
      <c r="BZ280" s="361">
        <f t="shared" si="718"/>
        <v>56161.566868194692</v>
      </c>
      <c r="CA280" s="58">
        <f t="shared" si="718"/>
        <v>0</v>
      </c>
      <c r="CB280" s="58">
        <f t="shared" si="718"/>
        <v>312008.70482330403</v>
      </c>
      <c r="CC280" s="362">
        <f t="shared" si="718"/>
        <v>368170.2716914987</v>
      </c>
      <c r="CD280" s="361">
        <f t="shared" si="718"/>
        <v>248429.57797947078</v>
      </c>
      <c r="CE280" s="58">
        <f t="shared" si="718"/>
        <v>0</v>
      </c>
      <c r="CF280" s="58">
        <f t="shared" si="718"/>
        <v>1380164.3221081714</v>
      </c>
      <c r="CG280" s="362">
        <f t="shared" si="718"/>
        <v>1628593.9000876425</v>
      </c>
      <c r="CH280" s="695" t="s">
        <v>739</v>
      </c>
      <c r="CI280" s="118" t="s">
        <v>739</v>
      </c>
      <c r="CJ280" s="780">
        <f>IF(H280=0,IF(CD280&gt;0,"Error",H280-CD280),H280-CD280)</f>
        <v>176400.93049510551</v>
      </c>
      <c r="CK280" s="781">
        <f t="shared" si="710"/>
        <v>0</v>
      </c>
      <c r="CL280" s="781">
        <f t="shared" si="711"/>
        <v>980005.1694172523</v>
      </c>
      <c r="CM280" s="782">
        <f t="shared" si="712"/>
        <v>1156406.0999123575</v>
      </c>
      <c r="CN280" s="780">
        <v>0</v>
      </c>
      <c r="CO280" s="781">
        <f t="shared" si="689"/>
        <v>0</v>
      </c>
      <c r="CP280" s="781">
        <f t="shared" si="690"/>
        <v>248429.57797947078</v>
      </c>
      <c r="CQ280" s="781">
        <f t="shared" si="691"/>
        <v>0</v>
      </c>
      <c r="CR280" s="875">
        <f t="shared" si="692"/>
        <v>1380164.3221081714</v>
      </c>
      <c r="CS280" s="782">
        <f t="shared" si="693"/>
        <v>1628593.9000876423</v>
      </c>
      <c r="CT280" s="2">
        <f t="shared" si="694"/>
        <v>0</v>
      </c>
    </row>
    <row r="281" spans="2:98" ht="24.75" customHeight="1" x14ac:dyDescent="0.25">
      <c r="B281" s="293" t="str">
        <f t="shared" si="713"/>
        <v>C3</v>
      </c>
      <c r="C281" s="604" t="s">
        <v>175</v>
      </c>
      <c r="D281" s="647"/>
      <c r="E281" s="98"/>
      <c r="F281" s="98"/>
      <c r="G281" s="98"/>
      <c r="H281" s="98"/>
      <c r="I281" s="98"/>
      <c r="J281" s="98"/>
      <c r="K281" s="648"/>
      <c r="L281" s="588"/>
      <c r="M281" s="156">
        <f>SUBTOTAL(9,M282:M288)</f>
        <v>2158000</v>
      </c>
      <c r="N281" s="156"/>
      <c r="O281" s="156"/>
      <c r="P281" s="156"/>
      <c r="Q281" s="156"/>
      <c r="R281" s="156"/>
      <c r="S281" s="156"/>
      <c r="T281" s="156"/>
      <c r="U281" s="98"/>
      <c r="V281" s="98"/>
      <c r="W281" s="98"/>
      <c r="X281" s="98"/>
      <c r="Y281" s="156"/>
      <c r="Z281" s="156"/>
      <c r="AA281" s="156"/>
      <c r="AB281" s="156"/>
      <c r="AC281" s="98"/>
      <c r="AD281" s="98"/>
      <c r="AE281" s="98"/>
      <c r="AF281" s="98"/>
      <c r="AG281" s="311"/>
      <c r="AH281" s="454">
        <f>SUBTOTAL(9,AH282:AH288)</f>
        <v>0</v>
      </c>
      <c r="AI281" s="59">
        <f t="shared" ref="AI281:AJ281" si="719">SUBTOTAL(9,AI282:AI288)</f>
        <v>0</v>
      </c>
      <c r="AJ281" s="59">
        <f t="shared" si="719"/>
        <v>0</v>
      </c>
      <c r="AK281" s="308">
        <f>SUBTOTAL(9,AH281:AJ281)</f>
        <v>0</v>
      </c>
      <c r="AL281" s="454">
        <f>SUBTOTAL(9,AL282:AL288)</f>
        <v>0</v>
      </c>
      <c r="AM281" s="59">
        <f t="shared" ref="AM281:AN281" si="720">SUBTOTAL(9,AM282:AM288)</f>
        <v>0</v>
      </c>
      <c r="AN281" s="59">
        <f t="shared" si="720"/>
        <v>0</v>
      </c>
      <c r="AO281" s="455">
        <f>SUBTOTAL(9,AL281:AN281)</f>
        <v>0</v>
      </c>
      <c r="AP281" s="517"/>
      <c r="AQ281" s="59"/>
      <c r="AR281" s="59"/>
      <c r="AS281" s="308"/>
      <c r="AT281" s="454"/>
      <c r="AU281" s="59"/>
      <c r="AV281" s="59"/>
      <c r="AW281" s="455"/>
      <c r="AX281" s="517"/>
      <c r="AY281" s="59"/>
      <c r="AZ281" s="59"/>
      <c r="BA281" s="308"/>
      <c r="BB281" s="454">
        <f>SUBTOTAL(9,BB282:BB288)</f>
        <v>0</v>
      </c>
      <c r="BC281" s="59">
        <f>SUBTOTAL(9,BC282:BC288)</f>
        <v>0</v>
      </c>
      <c r="BD281" s="59">
        <f>SUBTOTAL(9,BD282:BD288)</f>
        <v>0</v>
      </c>
      <c r="BE281" s="455">
        <f>BB281+BC281+BD281</f>
        <v>0</v>
      </c>
      <c r="BF281" s="517">
        <f>SUBTOTAL(9,BF282:BF288)</f>
        <v>6208.6697663363939</v>
      </c>
      <c r="BG281" s="59">
        <f>SUBTOTAL(9,BG282:BG288)</f>
        <v>0</v>
      </c>
      <c r="BH281" s="59">
        <f>SUBTOTAL(9,BH282:BH288)</f>
        <v>34492.609812979994</v>
      </c>
      <c r="BI281" s="308">
        <f>BF281+BG281+BH281</f>
        <v>40701.27957931639</v>
      </c>
      <c r="BJ281" s="454">
        <f>SUBTOTAL(9,BJ282:BJ288)</f>
        <v>41573.852849864066</v>
      </c>
      <c r="BK281" s="59">
        <f>SUBTOTAL(9,BK282:BK288)</f>
        <v>0</v>
      </c>
      <c r="BL281" s="59">
        <f>SUBTOTAL(9,BL282:BL288)</f>
        <v>230965.84916591152</v>
      </c>
      <c r="BM281" s="455">
        <f>BJ281+BK281+BL281</f>
        <v>272539.70201577561</v>
      </c>
      <c r="BN281" s="517">
        <f>SUBTOTAL(9,BN282:BN288)</f>
        <v>20241.64827166179</v>
      </c>
      <c r="BO281" s="59">
        <f>SUBTOTAL(9,BO282:BO288)</f>
        <v>0</v>
      </c>
      <c r="BP281" s="59">
        <f>SUBTOTAL(9,BP282:BP288)</f>
        <v>112453.60150923216</v>
      </c>
      <c r="BQ281" s="308">
        <f>BN281+BO281+BP281</f>
        <v>132695.24978089397</v>
      </c>
      <c r="BR281" s="454">
        <f>SUBTOTAL(9,BR282:BR288)</f>
        <v>43515.504686641216</v>
      </c>
      <c r="BS281" s="59">
        <f>SUBTOTAL(9,BS282:BS288)</f>
        <v>0</v>
      </c>
      <c r="BT281" s="59">
        <f>SUBTOTAL(9,BT282:BT288)</f>
        <v>241752.80381467339</v>
      </c>
      <c r="BU281" s="455">
        <f>BR281+BS281+BT281</f>
        <v>285268.3085013146</v>
      </c>
      <c r="BV281" s="517">
        <f>SUBTOTAL(9,BV282:BV288)</f>
        <v>52035.115197789608</v>
      </c>
      <c r="BW281" s="59">
        <f>SUBTOTAL(9,BW282:BW288)</f>
        <v>0</v>
      </c>
      <c r="BX281" s="59">
        <f>SUBTOTAL(9,BX282:BX288)</f>
        <v>289083.97332105355</v>
      </c>
      <c r="BY281" s="308">
        <f>BV281+BW281+BX281</f>
        <v>341119.08851884317</v>
      </c>
      <c r="BZ281" s="454">
        <f>SUBTOTAL(9,BZ282:BZ288)</f>
        <v>37032.75330887267</v>
      </c>
      <c r="CA281" s="59">
        <f>SUBTOTAL(9,CA282:CA288)</f>
        <v>0</v>
      </c>
      <c r="CB281" s="59">
        <f>SUBTOTAL(9,CB282:CB288)</f>
        <v>205737.51838262603</v>
      </c>
      <c r="CC281" s="455">
        <f>BZ281+CA281+CB281</f>
        <v>242770.2716914987</v>
      </c>
      <c r="CD281" s="363">
        <f t="shared" ref="CD281:CG289" si="721">+AH281+AL281+AP281+AT281+AX281+BB281+BF281+BJ281+BN281+BR281+BV281+BZ281</f>
        <v>200607.54408116572</v>
      </c>
      <c r="CE281" s="60">
        <f t="shared" si="721"/>
        <v>0</v>
      </c>
      <c r="CF281" s="60">
        <f t="shared" si="721"/>
        <v>1114486.3560064766</v>
      </c>
      <c r="CG281" s="364">
        <f t="shared" si="721"/>
        <v>1315093.9000876425</v>
      </c>
      <c r="CH281" s="695" t="s">
        <v>739</v>
      </c>
      <c r="CI281" s="118" t="s">
        <v>766</v>
      </c>
      <c r="CJ281" s="783"/>
      <c r="CK281" s="784"/>
      <c r="CL281" s="784"/>
      <c r="CM281" s="785"/>
      <c r="CN281" s="783">
        <v>0</v>
      </c>
      <c r="CO281" s="784">
        <f t="shared" si="689"/>
        <v>0</v>
      </c>
      <c r="CP281" s="784">
        <f t="shared" si="690"/>
        <v>200607.54408116572</v>
      </c>
      <c r="CQ281" s="784">
        <f t="shared" si="691"/>
        <v>0</v>
      </c>
      <c r="CR281" s="876">
        <f t="shared" si="692"/>
        <v>1114486.3560064766</v>
      </c>
      <c r="CS281" s="785">
        <f t="shared" si="693"/>
        <v>1315093.9000876423</v>
      </c>
      <c r="CT281" s="2">
        <f t="shared" si="694"/>
        <v>0</v>
      </c>
    </row>
    <row r="282" spans="2:98" ht="24.75" customHeight="1" x14ac:dyDescent="0.25">
      <c r="B282" s="293" t="str">
        <f t="shared" si="713"/>
        <v>C3</v>
      </c>
      <c r="C282" s="598" t="s">
        <v>176</v>
      </c>
      <c r="D282" s="649"/>
      <c r="E282" s="278"/>
      <c r="F282" s="278"/>
      <c r="G282" s="278"/>
      <c r="H282" s="272"/>
      <c r="I282" s="272"/>
      <c r="J282" s="272"/>
      <c r="K282" s="457"/>
      <c r="L282" s="519"/>
      <c r="M282" s="157">
        <v>689954.77651183167</v>
      </c>
      <c r="N282" s="157"/>
      <c r="O282" s="157"/>
      <c r="P282" s="157"/>
      <c r="Q282" s="157"/>
      <c r="R282" s="157"/>
      <c r="S282" s="157"/>
      <c r="T282" s="158" t="s">
        <v>28</v>
      </c>
      <c r="U282" s="48" t="s">
        <v>169</v>
      </c>
      <c r="V282" s="48" t="s">
        <v>75</v>
      </c>
      <c r="W282" s="99">
        <v>240</v>
      </c>
      <c r="X282" s="181">
        <v>44651</v>
      </c>
      <c r="Y282" s="46">
        <f>+X282+7</f>
        <v>44658</v>
      </c>
      <c r="Z282" s="46">
        <f t="shared" ref="Z282:Z288" si="722">+Y282+14</f>
        <v>44672</v>
      </c>
      <c r="AA282" s="46">
        <f>+Z282+7+5+2</f>
        <v>44686</v>
      </c>
      <c r="AB282" s="46">
        <f>+AA282+30+7</f>
        <v>44723</v>
      </c>
      <c r="AC282" s="46">
        <f>+AB282+3+3+14</f>
        <v>44743</v>
      </c>
      <c r="AD282" s="46">
        <f>+AC282+3</f>
        <v>44746</v>
      </c>
      <c r="AE282" s="46">
        <f>+AD282+7+7</f>
        <v>44760</v>
      </c>
      <c r="AF282" s="46">
        <f>AE282+W282</f>
        <v>45000</v>
      </c>
      <c r="AG282" s="310"/>
      <c r="AH282" s="329"/>
      <c r="AI282" s="275"/>
      <c r="AJ282" s="275"/>
      <c r="AK282" s="187">
        <f t="shared" ref="AK282:AK288" si="723">SUBTOTAL(9,AH282:AJ282)</f>
        <v>0</v>
      </c>
      <c r="AL282" s="329"/>
      <c r="AM282" s="275"/>
      <c r="AN282" s="275"/>
      <c r="AO282" s="330">
        <f t="shared" ref="AO282:AO288" si="724">SUBTOTAL(9,AL282:AN282)</f>
        <v>0</v>
      </c>
      <c r="AP282" s="490"/>
      <c r="AQ282" s="275"/>
      <c r="AR282" s="275"/>
      <c r="AS282" s="187"/>
      <c r="AT282" s="329"/>
      <c r="AU282" s="275"/>
      <c r="AV282" s="275"/>
      <c r="AW282" s="330"/>
      <c r="AX282" s="490"/>
      <c r="AY282" s="275"/>
      <c r="AZ282" s="275"/>
      <c r="BA282" s="187"/>
      <c r="BB282" s="329">
        <v>0</v>
      </c>
      <c r="BC282" s="275"/>
      <c r="BD282" s="275">
        <v>0</v>
      </c>
      <c r="BE282" s="330">
        <f>SUBTOTAL(9,BB282:BD282)</f>
        <v>0</v>
      </c>
      <c r="BF282" s="518">
        <v>0</v>
      </c>
      <c r="BG282" s="61"/>
      <c r="BH282" s="61">
        <v>0</v>
      </c>
      <c r="BI282" s="309">
        <f>BF282+BG282+BH282</f>
        <v>0</v>
      </c>
      <c r="BJ282" s="389">
        <v>15787.100818491061</v>
      </c>
      <c r="BK282" s="61"/>
      <c r="BL282" s="61">
        <v>87706.115658283685</v>
      </c>
      <c r="BM282" s="390">
        <f>BJ282+BK282+BL282</f>
        <v>103493.21647677475</v>
      </c>
      <c r="BN282" s="543"/>
      <c r="BO282" s="186"/>
      <c r="BP282" s="186"/>
      <c r="BQ282" s="309">
        <f>BN282+BO282+BP282</f>
        <v>0</v>
      </c>
      <c r="BR282" s="389">
        <v>15787.100818491061</v>
      </c>
      <c r="BS282" s="61"/>
      <c r="BT282" s="61">
        <v>87706.115658283685</v>
      </c>
      <c r="BU282" s="390">
        <f>BR282+BS282+BT282</f>
        <v>103493.21647677475</v>
      </c>
      <c r="BV282" s="518">
        <v>10524.73387899404</v>
      </c>
      <c r="BW282" s="61"/>
      <c r="BX282" s="61">
        <v>58470.743772189133</v>
      </c>
      <c r="BY282" s="309">
        <f>BV282+BW282+BX282</f>
        <v>68995.477651183173</v>
      </c>
      <c r="BZ282" s="389">
        <v>10524.73387899404</v>
      </c>
      <c r="CA282" s="61"/>
      <c r="CB282" s="61">
        <v>58470.743772189133</v>
      </c>
      <c r="CC282" s="390">
        <f>BZ282+CA282+CB282</f>
        <v>68995.477651183173</v>
      </c>
      <c r="CD282" s="365">
        <f t="shared" si="721"/>
        <v>52623.669394970202</v>
      </c>
      <c r="CE282" s="277">
        <f t="shared" si="721"/>
        <v>0</v>
      </c>
      <c r="CF282" s="277">
        <f t="shared" si="721"/>
        <v>292353.71886094566</v>
      </c>
      <c r="CG282" s="366">
        <f t="shared" si="721"/>
        <v>344977.38825591584</v>
      </c>
      <c r="CH282" s="695"/>
      <c r="CI282" s="118"/>
      <c r="CJ282" s="744"/>
      <c r="CK282" s="745"/>
      <c r="CL282" s="745"/>
      <c r="CM282" s="746"/>
      <c r="CN282" s="849">
        <v>0</v>
      </c>
      <c r="CO282" s="851">
        <f t="shared" si="689"/>
        <v>0</v>
      </c>
      <c r="CP282" s="851">
        <f t="shared" si="690"/>
        <v>52623.669394970202</v>
      </c>
      <c r="CQ282" s="851">
        <f t="shared" si="691"/>
        <v>0</v>
      </c>
      <c r="CR282" s="861">
        <f t="shared" si="692"/>
        <v>292353.71886094566</v>
      </c>
      <c r="CS282" s="853">
        <f t="shared" si="693"/>
        <v>344977.38825591584</v>
      </c>
      <c r="CT282" s="2">
        <f t="shared" si="694"/>
        <v>0</v>
      </c>
    </row>
    <row r="283" spans="2:98" ht="24.75" customHeight="1" x14ac:dyDescent="0.25">
      <c r="B283" s="293" t="str">
        <f t="shared" si="713"/>
        <v>C3</v>
      </c>
      <c r="C283" s="598" t="s">
        <v>177</v>
      </c>
      <c r="D283" s="649"/>
      <c r="E283" s="278"/>
      <c r="F283" s="278"/>
      <c r="G283" s="278"/>
      <c r="H283" s="272"/>
      <c r="I283" s="272"/>
      <c r="J283" s="272"/>
      <c r="K283" s="457"/>
      <c r="L283" s="519"/>
      <c r="M283" s="157">
        <v>157358.10692375107</v>
      </c>
      <c r="N283" s="157"/>
      <c r="O283" s="157"/>
      <c r="P283" s="157"/>
      <c r="Q283" s="157"/>
      <c r="R283" s="157"/>
      <c r="S283" s="157"/>
      <c r="T283" s="158" t="s">
        <v>28</v>
      </c>
      <c r="U283" s="48" t="s">
        <v>169</v>
      </c>
      <c r="V283" s="48" t="s">
        <v>86</v>
      </c>
      <c r="W283" s="99">
        <v>120</v>
      </c>
      <c r="X283" s="181">
        <v>44651</v>
      </c>
      <c r="Y283" s="46">
        <f t="shared" ref="Y283:Y288" si="725">+X283+7</f>
        <v>44658</v>
      </c>
      <c r="Z283" s="46">
        <f t="shared" si="722"/>
        <v>44672</v>
      </c>
      <c r="AA283" s="46">
        <f>+Z283+5+5</f>
        <v>44682</v>
      </c>
      <c r="AB283" s="46">
        <f>+AA283+14+7</f>
        <v>44703</v>
      </c>
      <c r="AC283" s="46"/>
      <c r="AD283" s="46">
        <f>+AB283+1</f>
        <v>44704</v>
      </c>
      <c r="AE283" s="46">
        <f>+AD283+10</f>
        <v>44714</v>
      </c>
      <c r="AF283" s="46">
        <f t="shared" ref="AF283:AF288" si="726">AE283+W283</f>
        <v>44834</v>
      </c>
      <c r="AG283" s="310"/>
      <c r="AH283" s="329"/>
      <c r="AI283" s="275"/>
      <c r="AJ283" s="275"/>
      <c r="AK283" s="187">
        <f t="shared" si="723"/>
        <v>0</v>
      </c>
      <c r="AL283" s="329"/>
      <c r="AM283" s="275"/>
      <c r="AN283" s="275"/>
      <c r="AO283" s="330">
        <f t="shared" si="724"/>
        <v>0</v>
      </c>
      <c r="AP283" s="490"/>
      <c r="AQ283" s="275"/>
      <c r="AR283" s="275"/>
      <c r="AS283" s="187"/>
      <c r="AT283" s="329"/>
      <c r="AU283" s="275"/>
      <c r="AV283" s="275"/>
      <c r="AW283" s="330"/>
      <c r="AX283" s="490"/>
      <c r="AY283" s="275"/>
      <c r="AZ283" s="275"/>
      <c r="BA283" s="187"/>
      <c r="BB283" s="329">
        <v>0</v>
      </c>
      <c r="BC283" s="275"/>
      <c r="BD283" s="275">
        <v>0</v>
      </c>
      <c r="BE283" s="330">
        <f t="shared" ref="BE283:BE288" si="727">SUBTOTAL(9,BB283:BD283)</f>
        <v>0</v>
      </c>
      <c r="BF283" s="518">
        <v>3600.566853340064</v>
      </c>
      <c r="BG283" s="61"/>
      <c r="BH283" s="61">
        <v>20003.149185222595</v>
      </c>
      <c r="BI283" s="309">
        <f t="shared" ref="BI283:BI288" si="728">BF283+BG283+BH283</f>
        <v>23603.716038562659</v>
      </c>
      <c r="BJ283" s="389">
        <v>8401.3226577934838</v>
      </c>
      <c r="BK283" s="61"/>
      <c r="BL283" s="61">
        <v>46674.014765519387</v>
      </c>
      <c r="BM283" s="390">
        <f t="shared" ref="BM283:BM288" si="729">BJ283+BK283+BL283</f>
        <v>55075.337423312871</v>
      </c>
      <c r="BN283" s="518">
        <v>0</v>
      </c>
      <c r="BO283" s="61"/>
      <c r="BP283" s="61">
        <v>0</v>
      </c>
      <c r="BQ283" s="309">
        <f t="shared" ref="BQ283:BQ288" si="730">BN283+BO283+BP283</f>
        <v>0</v>
      </c>
      <c r="BR283" s="389">
        <v>12001.889511133559</v>
      </c>
      <c r="BS283" s="61"/>
      <c r="BT283" s="61">
        <v>66677.163950741975</v>
      </c>
      <c r="BU283" s="390">
        <f t="shared" ref="BU283:BU288" si="731">BR283+BS283+BT283</f>
        <v>78679.053461875534</v>
      </c>
      <c r="BV283" s="518">
        <v>0</v>
      </c>
      <c r="BW283" s="61"/>
      <c r="BX283" s="61">
        <v>0</v>
      </c>
      <c r="BY283" s="309">
        <f t="shared" ref="BY283:BY288" si="732">BV283+BW283+BX283</f>
        <v>0</v>
      </c>
      <c r="BZ283" s="389">
        <v>0</v>
      </c>
      <c r="CA283" s="61"/>
      <c r="CB283" s="61">
        <v>0</v>
      </c>
      <c r="CC283" s="390">
        <f t="shared" ref="CC283:CC288" si="733">BZ283+CA283+CB283</f>
        <v>0</v>
      </c>
      <c r="CD283" s="365">
        <f t="shared" si="721"/>
        <v>24003.779022267106</v>
      </c>
      <c r="CE283" s="277">
        <f t="shared" si="721"/>
        <v>0</v>
      </c>
      <c r="CF283" s="277">
        <f t="shared" si="721"/>
        <v>133354.32790148398</v>
      </c>
      <c r="CG283" s="366">
        <f t="shared" si="721"/>
        <v>157358.10692375107</v>
      </c>
      <c r="CH283" s="695"/>
      <c r="CI283" s="118"/>
      <c r="CJ283" s="744"/>
      <c r="CK283" s="745"/>
      <c r="CL283" s="745"/>
      <c r="CM283" s="746"/>
      <c r="CN283" s="849">
        <v>0</v>
      </c>
      <c r="CO283" s="851">
        <f t="shared" si="689"/>
        <v>0</v>
      </c>
      <c r="CP283" s="851">
        <f t="shared" si="690"/>
        <v>24003.779022267106</v>
      </c>
      <c r="CQ283" s="851">
        <f t="shared" si="691"/>
        <v>0</v>
      </c>
      <c r="CR283" s="861">
        <f t="shared" si="692"/>
        <v>133354.32790148398</v>
      </c>
      <c r="CS283" s="853">
        <f t="shared" si="693"/>
        <v>157358.1069237511</v>
      </c>
      <c r="CT283" s="2">
        <f t="shared" si="694"/>
        <v>0</v>
      </c>
    </row>
    <row r="284" spans="2:98" ht="24.75" customHeight="1" x14ac:dyDescent="0.25">
      <c r="B284" s="293" t="str">
        <f t="shared" si="713"/>
        <v>C3</v>
      </c>
      <c r="C284" s="598" t="s">
        <v>178</v>
      </c>
      <c r="D284" s="649"/>
      <c r="E284" s="278"/>
      <c r="F284" s="278"/>
      <c r="G284" s="278"/>
      <c r="H284" s="272"/>
      <c r="I284" s="272"/>
      <c r="J284" s="272"/>
      <c r="K284" s="457"/>
      <c r="L284" s="519"/>
      <c r="M284" s="157">
        <v>516331.28834355832</v>
      </c>
      <c r="N284" s="157"/>
      <c r="O284" s="157"/>
      <c r="P284" s="157"/>
      <c r="Q284" s="157"/>
      <c r="R284" s="157"/>
      <c r="S284" s="157"/>
      <c r="T284" s="158" t="s">
        <v>28</v>
      </c>
      <c r="U284" s="48" t="s">
        <v>169</v>
      </c>
      <c r="V284" s="48" t="s">
        <v>75</v>
      </c>
      <c r="W284" s="99">
        <v>180</v>
      </c>
      <c r="X284" s="181">
        <v>44651</v>
      </c>
      <c r="Y284" s="46">
        <f t="shared" si="725"/>
        <v>44658</v>
      </c>
      <c r="Z284" s="46">
        <f t="shared" si="722"/>
        <v>44672</v>
      </c>
      <c r="AA284" s="46">
        <f>+Z284+7+5+2</f>
        <v>44686</v>
      </c>
      <c r="AB284" s="46">
        <f>+AA284+30+7</f>
        <v>44723</v>
      </c>
      <c r="AC284" s="46">
        <f>+AB284+3+3+14</f>
        <v>44743</v>
      </c>
      <c r="AD284" s="46">
        <f>+AC284+3</f>
        <v>44746</v>
      </c>
      <c r="AE284" s="46">
        <f>+AD284+7+7</f>
        <v>44760</v>
      </c>
      <c r="AF284" s="46">
        <f t="shared" si="726"/>
        <v>44940</v>
      </c>
      <c r="AG284" s="310"/>
      <c r="AH284" s="329"/>
      <c r="AI284" s="275"/>
      <c r="AJ284" s="275"/>
      <c r="AK284" s="187">
        <f t="shared" si="723"/>
        <v>0</v>
      </c>
      <c r="AL284" s="329"/>
      <c r="AM284" s="275"/>
      <c r="AN284" s="275"/>
      <c r="AO284" s="330">
        <f t="shared" si="724"/>
        <v>0</v>
      </c>
      <c r="AP284" s="490"/>
      <c r="AQ284" s="275"/>
      <c r="AR284" s="275"/>
      <c r="AS284" s="187"/>
      <c r="AT284" s="329"/>
      <c r="AU284" s="275"/>
      <c r="AV284" s="275"/>
      <c r="AW284" s="330"/>
      <c r="AX284" s="490"/>
      <c r="AY284" s="275"/>
      <c r="AZ284" s="275"/>
      <c r="BA284" s="187"/>
      <c r="BB284" s="329">
        <v>0</v>
      </c>
      <c r="BC284" s="275"/>
      <c r="BD284" s="275">
        <v>0</v>
      </c>
      <c r="BE284" s="330">
        <f t="shared" si="727"/>
        <v>0</v>
      </c>
      <c r="BF284" s="543"/>
      <c r="BG284" s="186"/>
      <c r="BH284" s="186"/>
      <c r="BI284" s="309">
        <f t="shared" si="728"/>
        <v>0</v>
      </c>
      <c r="BJ284" s="389">
        <v>7876.2399916813956</v>
      </c>
      <c r="BK284" s="61"/>
      <c r="BL284" s="61">
        <v>43756.888842674438</v>
      </c>
      <c r="BM284" s="390">
        <f t="shared" si="729"/>
        <v>51633.128834355834</v>
      </c>
      <c r="BN284" s="543"/>
      <c r="BO284" s="186"/>
      <c r="BP284" s="186"/>
      <c r="BQ284" s="309">
        <f t="shared" si="730"/>
        <v>0</v>
      </c>
      <c r="BR284" s="389">
        <v>11814.359987522097</v>
      </c>
      <c r="BS284" s="61"/>
      <c r="BT284" s="61">
        <v>65635.333264011642</v>
      </c>
      <c r="BU284" s="390">
        <f t="shared" si="731"/>
        <v>77449.693251533739</v>
      </c>
      <c r="BV284" s="518">
        <v>15752.479983362791</v>
      </c>
      <c r="BW284" s="61"/>
      <c r="BX284" s="61">
        <v>87513.777685348876</v>
      </c>
      <c r="BY284" s="309">
        <f t="shared" si="732"/>
        <v>103266.25766871167</v>
      </c>
      <c r="BZ284" s="389">
        <v>15752.479983362791</v>
      </c>
      <c r="CA284" s="61"/>
      <c r="CB284" s="61">
        <v>87513.777685348876</v>
      </c>
      <c r="CC284" s="390">
        <f t="shared" si="733"/>
        <v>103266.25766871167</v>
      </c>
      <c r="CD284" s="365">
        <f t="shared" si="721"/>
        <v>51195.559945929075</v>
      </c>
      <c r="CE284" s="277">
        <f t="shared" si="721"/>
        <v>0</v>
      </c>
      <c r="CF284" s="277">
        <f t="shared" si="721"/>
        <v>284419.77747738385</v>
      </c>
      <c r="CG284" s="366">
        <f t="shared" si="721"/>
        <v>335615.33742331289</v>
      </c>
      <c r="CH284" s="695"/>
      <c r="CI284" s="118"/>
      <c r="CJ284" s="744"/>
      <c r="CK284" s="745"/>
      <c r="CL284" s="745"/>
      <c r="CM284" s="746"/>
      <c r="CN284" s="849">
        <v>0</v>
      </c>
      <c r="CO284" s="851">
        <f t="shared" si="689"/>
        <v>0</v>
      </c>
      <c r="CP284" s="851">
        <f t="shared" si="690"/>
        <v>51195.559945929075</v>
      </c>
      <c r="CQ284" s="851">
        <f t="shared" si="691"/>
        <v>0</v>
      </c>
      <c r="CR284" s="861">
        <f t="shared" si="692"/>
        <v>284419.77747738385</v>
      </c>
      <c r="CS284" s="853">
        <f t="shared" si="693"/>
        <v>335615.33742331294</v>
      </c>
      <c r="CT284" s="2">
        <f t="shared" si="694"/>
        <v>0</v>
      </c>
    </row>
    <row r="285" spans="2:98" ht="24.75" customHeight="1" x14ac:dyDescent="0.25">
      <c r="B285" s="293" t="str">
        <f t="shared" si="713"/>
        <v>C3</v>
      </c>
      <c r="C285" s="598" t="s">
        <v>179</v>
      </c>
      <c r="D285" s="649"/>
      <c r="E285" s="278"/>
      <c r="F285" s="278"/>
      <c r="G285" s="278"/>
      <c r="H285" s="272"/>
      <c r="I285" s="272"/>
      <c r="J285" s="272"/>
      <c r="K285" s="457"/>
      <c r="L285" s="519"/>
      <c r="M285" s="157">
        <v>181567.04645048204</v>
      </c>
      <c r="N285" s="157"/>
      <c r="O285" s="157"/>
      <c r="P285" s="157"/>
      <c r="Q285" s="157"/>
      <c r="R285" s="157"/>
      <c r="S285" s="157"/>
      <c r="T285" s="158" t="s">
        <v>28</v>
      </c>
      <c r="U285" s="48" t="s">
        <v>169</v>
      </c>
      <c r="V285" s="48" t="s">
        <v>86</v>
      </c>
      <c r="W285" s="99">
        <v>210</v>
      </c>
      <c r="X285" s="181">
        <v>44680</v>
      </c>
      <c r="Y285" s="46">
        <f t="shared" si="725"/>
        <v>44687</v>
      </c>
      <c r="Z285" s="46">
        <f t="shared" si="722"/>
        <v>44701</v>
      </c>
      <c r="AA285" s="46">
        <f>+Z285+5+5</f>
        <v>44711</v>
      </c>
      <c r="AB285" s="46">
        <f>+AA285+14+7</f>
        <v>44732</v>
      </c>
      <c r="AC285" s="46"/>
      <c r="AD285" s="46">
        <f>+AB285+1</f>
        <v>44733</v>
      </c>
      <c r="AE285" s="46">
        <f>+AD285+10</f>
        <v>44743</v>
      </c>
      <c r="AF285" s="46">
        <f t="shared" si="726"/>
        <v>44953</v>
      </c>
      <c r="AG285" s="310"/>
      <c r="AH285" s="329"/>
      <c r="AI285" s="275"/>
      <c r="AJ285" s="275"/>
      <c r="AK285" s="187">
        <f t="shared" si="723"/>
        <v>0</v>
      </c>
      <c r="AL285" s="329"/>
      <c r="AM285" s="275"/>
      <c r="AN285" s="275"/>
      <c r="AO285" s="330">
        <f t="shared" si="724"/>
        <v>0</v>
      </c>
      <c r="AP285" s="490"/>
      <c r="AQ285" s="275"/>
      <c r="AR285" s="275"/>
      <c r="AS285" s="187"/>
      <c r="AT285" s="329"/>
      <c r="AU285" s="275"/>
      <c r="AV285" s="275"/>
      <c r="AW285" s="330"/>
      <c r="AX285" s="490"/>
      <c r="AY285" s="275"/>
      <c r="AZ285" s="275"/>
      <c r="BA285" s="187"/>
      <c r="BB285" s="329">
        <v>0</v>
      </c>
      <c r="BC285" s="275"/>
      <c r="BD285" s="275">
        <v>0</v>
      </c>
      <c r="BE285" s="330">
        <f t="shared" si="727"/>
        <v>0</v>
      </c>
      <c r="BF285" s="518">
        <v>0</v>
      </c>
      <c r="BG285" s="61"/>
      <c r="BH285" s="61">
        <v>0</v>
      </c>
      <c r="BI285" s="309">
        <f t="shared" si="728"/>
        <v>0</v>
      </c>
      <c r="BJ285" s="389">
        <v>2769.6668102615895</v>
      </c>
      <c r="BK285" s="61"/>
      <c r="BL285" s="61">
        <v>15387.037834786615</v>
      </c>
      <c r="BM285" s="390">
        <f t="shared" si="729"/>
        <v>18156.704645048205</v>
      </c>
      <c r="BN285" s="518">
        <v>4154.5002153923851</v>
      </c>
      <c r="BO285" s="61"/>
      <c r="BP285" s="61">
        <v>23080.55675217992</v>
      </c>
      <c r="BQ285" s="309">
        <f t="shared" si="730"/>
        <v>27235.056967572305</v>
      </c>
      <c r="BR285" s="534"/>
      <c r="BS285" s="186"/>
      <c r="BT285" s="186"/>
      <c r="BU285" s="390">
        <f t="shared" si="731"/>
        <v>0</v>
      </c>
      <c r="BV285" s="518">
        <v>5539.333620523179</v>
      </c>
      <c r="BW285" s="61"/>
      <c r="BX285" s="61">
        <v>30774.075669573231</v>
      </c>
      <c r="BY285" s="309">
        <f t="shared" si="732"/>
        <v>36313.40929009641</v>
      </c>
      <c r="BZ285" s="389">
        <v>5539.333620523179</v>
      </c>
      <c r="CA285" s="61"/>
      <c r="CB285" s="61">
        <v>30774.075669573231</v>
      </c>
      <c r="CC285" s="390">
        <f t="shared" si="733"/>
        <v>36313.40929009641</v>
      </c>
      <c r="CD285" s="365">
        <f t="shared" si="721"/>
        <v>18002.834266700331</v>
      </c>
      <c r="CE285" s="277">
        <f t="shared" si="721"/>
        <v>0</v>
      </c>
      <c r="CF285" s="277">
        <f t="shared" si="721"/>
        <v>100015.745926113</v>
      </c>
      <c r="CG285" s="366">
        <f t="shared" si="721"/>
        <v>118018.58019281333</v>
      </c>
      <c r="CH285" s="695"/>
      <c r="CI285" s="118"/>
      <c r="CJ285" s="744"/>
      <c r="CK285" s="745"/>
      <c r="CL285" s="745"/>
      <c r="CM285" s="746"/>
      <c r="CN285" s="849">
        <v>0</v>
      </c>
      <c r="CO285" s="851">
        <f t="shared" si="689"/>
        <v>0</v>
      </c>
      <c r="CP285" s="851">
        <f t="shared" si="690"/>
        <v>18002.834266700331</v>
      </c>
      <c r="CQ285" s="851">
        <f t="shared" si="691"/>
        <v>0</v>
      </c>
      <c r="CR285" s="861">
        <f t="shared" si="692"/>
        <v>100015.745926113</v>
      </c>
      <c r="CS285" s="853">
        <f t="shared" si="693"/>
        <v>118018.58019281333</v>
      </c>
      <c r="CT285" s="2">
        <f t="shared" si="694"/>
        <v>0</v>
      </c>
    </row>
    <row r="286" spans="2:98" ht="24.75" customHeight="1" x14ac:dyDescent="0.25">
      <c r="B286" s="293" t="str">
        <f t="shared" si="713"/>
        <v>C3</v>
      </c>
      <c r="C286" s="598" t="s">
        <v>180</v>
      </c>
      <c r="D286" s="649"/>
      <c r="E286" s="278"/>
      <c r="F286" s="278"/>
      <c r="G286" s="278"/>
      <c r="H286" s="272"/>
      <c r="I286" s="272"/>
      <c r="J286" s="272"/>
      <c r="K286" s="457"/>
      <c r="L286" s="519"/>
      <c r="M286" s="157">
        <v>166436.45924627519</v>
      </c>
      <c r="N286" s="157"/>
      <c r="O286" s="157"/>
      <c r="P286" s="157"/>
      <c r="Q286" s="157"/>
      <c r="R286" s="157"/>
      <c r="S286" s="157"/>
      <c r="T286" s="158" t="s">
        <v>28</v>
      </c>
      <c r="U286" s="48" t="s">
        <v>169</v>
      </c>
      <c r="V286" s="48" t="s">
        <v>86</v>
      </c>
      <c r="W286" s="99">
        <v>240</v>
      </c>
      <c r="X286" s="181">
        <v>44680</v>
      </c>
      <c r="Y286" s="46">
        <f t="shared" si="725"/>
        <v>44687</v>
      </c>
      <c r="Z286" s="46">
        <f t="shared" si="722"/>
        <v>44701</v>
      </c>
      <c r="AA286" s="46">
        <f>+Z286+5+5</f>
        <v>44711</v>
      </c>
      <c r="AB286" s="46">
        <f>+AA286+14+7</f>
        <v>44732</v>
      </c>
      <c r="AC286" s="46"/>
      <c r="AD286" s="46">
        <f>+AB286+1</f>
        <v>44733</v>
      </c>
      <c r="AE286" s="46">
        <f>+AD286+10</f>
        <v>44743</v>
      </c>
      <c r="AF286" s="46">
        <f t="shared" si="726"/>
        <v>44983</v>
      </c>
      <c r="AG286" s="310"/>
      <c r="AH286" s="329"/>
      <c r="AI286" s="275"/>
      <c r="AJ286" s="275"/>
      <c r="AK286" s="187">
        <f t="shared" si="723"/>
        <v>0</v>
      </c>
      <c r="AL286" s="329"/>
      <c r="AM286" s="275"/>
      <c r="AN286" s="275"/>
      <c r="AO286" s="330">
        <f t="shared" si="724"/>
        <v>0</v>
      </c>
      <c r="AP286" s="490"/>
      <c r="AQ286" s="275"/>
      <c r="AR286" s="275"/>
      <c r="AS286" s="187"/>
      <c r="AT286" s="329"/>
      <c r="AU286" s="275"/>
      <c r="AV286" s="275"/>
      <c r="AW286" s="330"/>
      <c r="AX286" s="490"/>
      <c r="AY286" s="275"/>
      <c r="AZ286" s="275"/>
      <c r="BA286" s="187"/>
      <c r="BB286" s="329">
        <v>0</v>
      </c>
      <c r="BC286" s="275"/>
      <c r="BD286" s="275">
        <v>0</v>
      </c>
      <c r="BE286" s="330">
        <f t="shared" si="727"/>
        <v>0</v>
      </c>
      <c r="BF286" s="518">
        <v>0</v>
      </c>
      <c r="BG286" s="61"/>
      <c r="BH286" s="61">
        <v>0</v>
      </c>
      <c r="BI286" s="309">
        <f t="shared" si="728"/>
        <v>0</v>
      </c>
      <c r="BJ286" s="389">
        <v>2538.8612427397911</v>
      </c>
      <c r="BK286" s="61"/>
      <c r="BL286" s="61">
        <v>14104.784681887728</v>
      </c>
      <c r="BM286" s="390">
        <f t="shared" si="729"/>
        <v>16643.645924627519</v>
      </c>
      <c r="BN286" s="518">
        <v>5077.7224854795822</v>
      </c>
      <c r="BO286" s="61"/>
      <c r="BP286" s="61">
        <v>28209.569363775456</v>
      </c>
      <c r="BQ286" s="309">
        <f t="shared" si="730"/>
        <v>33287.291849255038</v>
      </c>
      <c r="BR286" s="534"/>
      <c r="BS286" s="186"/>
      <c r="BT286" s="186"/>
      <c r="BU286" s="390">
        <f t="shared" si="731"/>
        <v>0</v>
      </c>
      <c r="BV286" s="518">
        <v>7616.5837282193679</v>
      </c>
      <c r="BW286" s="61"/>
      <c r="BX286" s="61">
        <v>42314.354045663189</v>
      </c>
      <c r="BY286" s="309">
        <f t="shared" si="732"/>
        <v>49930.937773882557</v>
      </c>
      <c r="BZ286" s="389">
        <v>0</v>
      </c>
      <c r="CA286" s="61"/>
      <c r="CB286" s="61">
        <v>0</v>
      </c>
      <c r="CC286" s="390">
        <f t="shared" si="733"/>
        <v>0</v>
      </c>
      <c r="CD286" s="365">
        <f t="shared" si="721"/>
        <v>15233.167456438741</v>
      </c>
      <c r="CE286" s="277">
        <f t="shared" si="721"/>
        <v>0</v>
      </c>
      <c r="CF286" s="277">
        <f t="shared" si="721"/>
        <v>84628.708091326378</v>
      </c>
      <c r="CG286" s="366">
        <f t="shared" si="721"/>
        <v>99861.875547765114</v>
      </c>
      <c r="CH286" s="695"/>
      <c r="CI286" s="118"/>
      <c r="CJ286" s="744"/>
      <c r="CK286" s="745"/>
      <c r="CL286" s="745"/>
      <c r="CM286" s="746"/>
      <c r="CN286" s="849">
        <v>0</v>
      </c>
      <c r="CO286" s="851">
        <f t="shared" si="689"/>
        <v>0</v>
      </c>
      <c r="CP286" s="851">
        <f t="shared" si="690"/>
        <v>15233.167456438741</v>
      </c>
      <c r="CQ286" s="851">
        <f t="shared" si="691"/>
        <v>0</v>
      </c>
      <c r="CR286" s="861">
        <f t="shared" si="692"/>
        <v>84628.708091326378</v>
      </c>
      <c r="CS286" s="853">
        <f t="shared" si="693"/>
        <v>99861.875547765114</v>
      </c>
      <c r="CT286" s="2">
        <f t="shared" si="694"/>
        <v>0</v>
      </c>
    </row>
    <row r="287" spans="2:98" ht="24.75" customHeight="1" x14ac:dyDescent="0.25">
      <c r="B287" s="293" t="str">
        <f t="shared" si="713"/>
        <v>C3</v>
      </c>
      <c r="C287" s="598" t="s">
        <v>181</v>
      </c>
      <c r="D287" s="649"/>
      <c r="E287" s="278"/>
      <c r="F287" s="278"/>
      <c r="G287" s="278"/>
      <c r="H287" s="272"/>
      <c r="I287" s="272"/>
      <c r="J287" s="272"/>
      <c r="K287" s="457"/>
      <c r="L287" s="519"/>
      <c r="M287" s="157">
        <v>275376.68711656443</v>
      </c>
      <c r="N287" s="157"/>
      <c r="O287" s="157"/>
      <c r="P287" s="157"/>
      <c r="Q287" s="157"/>
      <c r="R287" s="157"/>
      <c r="S287" s="157"/>
      <c r="T287" s="158" t="s">
        <v>28</v>
      </c>
      <c r="U287" s="48" t="s">
        <v>169</v>
      </c>
      <c r="V287" s="48" t="s">
        <v>86</v>
      </c>
      <c r="W287" s="99">
        <v>240</v>
      </c>
      <c r="X287" s="181">
        <v>44680</v>
      </c>
      <c r="Y287" s="46">
        <f t="shared" si="725"/>
        <v>44687</v>
      </c>
      <c r="Z287" s="46">
        <f t="shared" si="722"/>
        <v>44701</v>
      </c>
      <c r="AA287" s="46">
        <f>+Z287+5+5</f>
        <v>44711</v>
      </c>
      <c r="AB287" s="46">
        <f>+AA287+14+7</f>
        <v>44732</v>
      </c>
      <c r="AC287" s="46"/>
      <c r="AD287" s="46">
        <f>+AB287+1</f>
        <v>44733</v>
      </c>
      <c r="AE287" s="46">
        <f>+AD287+10</f>
        <v>44743</v>
      </c>
      <c r="AF287" s="46">
        <f t="shared" si="726"/>
        <v>44983</v>
      </c>
      <c r="AG287" s="310"/>
      <c r="AH287" s="329"/>
      <c r="AI287" s="275"/>
      <c r="AJ287" s="275"/>
      <c r="AK287" s="187">
        <f t="shared" si="723"/>
        <v>0</v>
      </c>
      <c r="AL287" s="329"/>
      <c r="AM287" s="275"/>
      <c r="AN287" s="275"/>
      <c r="AO287" s="330">
        <f t="shared" si="724"/>
        <v>0</v>
      </c>
      <c r="AP287" s="490"/>
      <c r="AQ287" s="275"/>
      <c r="AR287" s="275"/>
      <c r="AS287" s="187"/>
      <c r="AT287" s="329"/>
      <c r="AU287" s="275"/>
      <c r="AV287" s="275"/>
      <c r="AW287" s="330"/>
      <c r="AX287" s="490"/>
      <c r="AY287" s="275"/>
      <c r="AZ287" s="275"/>
      <c r="BA287" s="187"/>
      <c r="BB287" s="329">
        <v>0</v>
      </c>
      <c r="BC287" s="275"/>
      <c r="BD287" s="275">
        <v>0</v>
      </c>
      <c r="BE287" s="330">
        <f t="shared" si="727"/>
        <v>0</v>
      </c>
      <c r="BF287" s="518">
        <v>0</v>
      </c>
      <c r="BG287" s="61"/>
      <c r="BH287" s="61">
        <v>0</v>
      </c>
      <c r="BI287" s="309">
        <f t="shared" si="728"/>
        <v>0</v>
      </c>
      <c r="BJ287" s="389">
        <v>4200.6613288967455</v>
      </c>
      <c r="BK287" s="61"/>
      <c r="BL287" s="61">
        <v>23337.007382759697</v>
      </c>
      <c r="BM287" s="390">
        <f t="shared" si="729"/>
        <v>27537.668711656443</v>
      </c>
      <c r="BN287" s="518">
        <v>8401.3226577934911</v>
      </c>
      <c r="BO287" s="61"/>
      <c r="BP287" s="61">
        <v>46674.014765519394</v>
      </c>
      <c r="BQ287" s="309">
        <f t="shared" si="730"/>
        <v>55075.337423312885</v>
      </c>
      <c r="BR287" s="534"/>
      <c r="BS287" s="186"/>
      <c r="BT287" s="186"/>
      <c r="BU287" s="390">
        <f t="shared" si="731"/>
        <v>0</v>
      </c>
      <c r="BV287" s="518">
        <v>12601.983986690233</v>
      </c>
      <c r="BW287" s="61"/>
      <c r="BX287" s="61">
        <v>70011.022148279095</v>
      </c>
      <c r="BY287" s="309">
        <f t="shared" si="732"/>
        <v>82613.006134969328</v>
      </c>
      <c r="BZ287" s="389">
        <v>0</v>
      </c>
      <c r="CA287" s="61"/>
      <c r="CB287" s="61">
        <v>0</v>
      </c>
      <c r="CC287" s="390">
        <f t="shared" si="733"/>
        <v>0</v>
      </c>
      <c r="CD287" s="365">
        <f t="shared" si="721"/>
        <v>25203.96797338047</v>
      </c>
      <c r="CE287" s="277">
        <f t="shared" si="721"/>
        <v>0</v>
      </c>
      <c r="CF287" s="277">
        <f t="shared" si="721"/>
        <v>140022.04429655819</v>
      </c>
      <c r="CG287" s="366">
        <f t="shared" si="721"/>
        <v>165226.01226993866</v>
      </c>
      <c r="CH287" s="695"/>
      <c r="CI287" s="118"/>
      <c r="CJ287" s="744"/>
      <c r="CK287" s="745"/>
      <c r="CL287" s="745"/>
      <c r="CM287" s="746"/>
      <c r="CN287" s="849">
        <v>0</v>
      </c>
      <c r="CO287" s="851">
        <f t="shared" si="689"/>
        <v>0</v>
      </c>
      <c r="CP287" s="851">
        <f t="shared" si="690"/>
        <v>25203.96797338047</v>
      </c>
      <c r="CQ287" s="851">
        <f t="shared" si="691"/>
        <v>0</v>
      </c>
      <c r="CR287" s="861">
        <f t="shared" si="692"/>
        <v>140022.04429655819</v>
      </c>
      <c r="CS287" s="853">
        <f t="shared" si="693"/>
        <v>165226.01226993866</v>
      </c>
      <c r="CT287" s="2">
        <f t="shared" si="694"/>
        <v>0</v>
      </c>
    </row>
    <row r="288" spans="2:98" ht="24.75" customHeight="1" x14ac:dyDescent="0.25">
      <c r="B288" s="293" t="str">
        <f t="shared" si="713"/>
        <v>C3</v>
      </c>
      <c r="C288" s="598" t="s">
        <v>182</v>
      </c>
      <c r="D288" s="649"/>
      <c r="E288" s="278"/>
      <c r="F288" s="278"/>
      <c r="G288" s="278"/>
      <c r="H288" s="272"/>
      <c r="I288" s="272"/>
      <c r="J288" s="272"/>
      <c r="K288" s="457"/>
      <c r="L288" s="519"/>
      <c r="M288" s="157">
        <v>170975.63540753725</v>
      </c>
      <c r="N288" s="157"/>
      <c r="O288" s="157"/>
      <c r="P288" s="157"/>
      <c r="Q288" s="157"/>
      <c r="R288" s="157"/>
      <c r="S288" s="157"/>
      <c r="T288" s="158" t="s">
        <v>28</v>
      </c>
      <c r="U288" s="48" t="s">
        <v>169</v>
      </c>
      <c r="V288" s="48" t="s">
        <v>86</v>
      </c>
      <c r="W288" s="99">
        <v>345</v>
      </c>
      <c r="X288" s="181">
        <v>44659</v>
      </c>
      <c r="Y288" s="46">
        <f t="shared" si="725"/>
        <v>44666</v>
      </c>
      <c r="Z288" s="46">
        <f t="shared" si="722"/>
        <v>44680</v>
      </c>
      <c r="AA288" s="46">
        <f>+Z288+5+5</f>
        <v>44690</v>
      </c>
      <c r="AB288" s="46">
        <f>+AA288+14+7</f>
        <v>44711</v>
      </c>
      <c r="AC288" s="46"/>
      <c r="AD288" s="46">
        <f>+AB288+1</f>
        <v>44712</v>
      </c>
      <c r="AE288" s="46">
        <f>+AD288+10</f>
        <v>44722</v>
      </c>
      <c r="AF288" s="46">
        <f t="shared" si="726"/>
        <v>45067</v>
      </c>
      <c r="AG288" s="310"/>
      <c r="AH288" s="329"/>
      <c r="AI288" s="275"/>
      <c r="AJ288" s="275"/>
      <c r="AK288" s="187">
        <f t="shared" si="723"/>
        <v>0</v>
      </c>
      <c r="AL288" s="329"/>
      <c r="AM288" s="275"/>
      <c r="AN288" s="275"/>
      <c r="AO288" s="330">
        <f t="shared" si="724"/>
        <v>0</v>
      </c>
      <c r="AP288" s="490"/>
      <c r="AQ288" s="275"/>
      <c r="AR288" s="275"/>
      <c r="AS288" s="187"/>
      <c r="AT288" s="329"/>
      <c r="AU288" s="275"/>
      <c r="AV288" s="275"/>
      <c r="AW288" s="330"/>
      <c r="AX288" s="490"/>
      <c r="AY288" s="275"/>
      <c r="AZ288" s="275"/>
      <c r="BA288" s="187"/>
      <c r="BB288" s="329">
        <v>0</v>
      </c>
      <c r="BC288" s="275"/>
      <c r="BD288" s="275">
        <v>0</v>
      </c>
      <c r="BE288" s="330">
        <f t="shared" si="727"/>
        <v>0</v>
      </c>
      <c r="BF288" s="518">
        <v>2608.1029129963299</v>
      </c>
      <c r="BG288" s="61"/>
      <c r="BH288" s="61">
        <v>14489.460627757397</v>
      </c>
      <c r="BI288" s="309">
        <f t="shared" si="728"/>
        <v>17097.563540753727</v>
      </c>
      <c r="BJ288" s="534"/>
      <c r="BK288" s="186"/>
      <c r="BL288" s="186"/>
      <c r="BM288" s="390">
        <f t="shared" si="729"/>
        <v>0</v>
      </c>
      <c r="BN288" s="518">
        <v>2608.1029129963299</v>
      </c>
      <c r="BO288" s="61"/>
      <c r="BP288" s="61">
        <v>14489.460627757397</v>
      </c>
      <c r="BQ288" s="309">
        <f t="shared" si="730"/>
        <v>17097.563540753727</v>
      </c>
      <c r="BR288" s="389">
        <v>3912.1543694944958</v>
      </c>
      <c r="BS288" s="61"/>
      <c r="BT288" s="61">
        <v>21734.19094163609</v>
      </c>
      <c r="BU288" s="390">
        <f t="shared" si="731"/>
        <v>25646.345311130586</v>
      </c>
      <c r="BV288" s="518">
        <v>0</v>
      </c>
      <c r="BW288" s="61"/>
      <c r="BX288" s="61">
        <v>0</v>
      </c>
      <c r="BY288" s="309">
        <f t="shared" si="732"/>
        <v>0</v>
      </c>
      <c r="BZ288" s="389">
        <v>5216.2058259926598</v>
      </c>
      <c r="CA288" s="61"/>
      <c r="CB288" s="61">
        <v>28978.921255514793</v>
      </c>
      <c r="CC288" s="390">
        <f t="shared" si="733"/>
        <v>34195.127081507453</v>
      </c>
      <c r="CD288" s="365">
        <f t="shared" si="721"/>
        <v>14344.566021479815</v>
      </c>
      <c r="CE288" s="277">
        <f t="shared" si="721"/>
        <v>0</v>
      </c>
      <c r="CF288" s="277">
        <f t="shared" si="721"/>
        <v>79692.033452665681</v>
      </c>
      <c r="CG288" s="366">
        <f t="shared" si="721"/>
        <v>94036.599474145492</v>
      </c>
      <c r="CH288" s="695"/>
      <c r="CI288" s="118"/>
      <c r="CJ288" s="744"/>
      <c r="CK288" s="745"/>
      <c r="CL288" s="745"/>
      <c r="CM288" s="746"/>
      <c r="CN288" s="849">
        <v>0</v>
      </c>
      <c r="CO288" s="851">
        <f t="shared" si="689"/>
        <v>0</v>
      </c>
      <c r="CP288" s="851">
        <f t="shared" si="690"/>
        <v>14344.566021479815</v>
      </c>
      <c r="CQ288" s="851">
        <f t="shared" si="691"/>
        <v>0</v>
      </c>
      <c r="CR288" s="861">
        <f t="shared" si="692"/>
        <v>79692.033452665681</v>
      </c>
      <c r="CS288" s="853">
        <f t="shared" si="693"/>
        <v>94036.599474145492</v>
      </c>
      <c r="CT288" s="2">
        <f t="shared" si="694"/>
        <v>0</v>
      </c>
    </row>
    <row r="289" spans="2:98" ht="24.75" customHeight="1" x14ac:dyDescent="0.25">
      <c r="B289" s="293" t="str">
        <f t="shared" si="713"/>
        <v>C3</v>
      </c>
      <c r="C289" s="604" t="s">
        <v>183</v>
      </c>
      <c r="D289" s="647"/>
      <c r="E289" s="98"/>
      <c r="F289" s="98"/>
      <c r="G289" s="98"/>
      <c r="H289" s="98"/>
      <c r="I289" s="98"/>
      <c r="J289" s="98"/>
      <c r="K289" s="648"/>
      <c r="L289" s="588"/>
      <c r="M289" s="156">
        <f>+SUM(M290:M293)</f>
        <v>595000</v>
      </c>
      <c r="N289" s="156"/>
      <c r="O289" s="156"/>
      <c r="P289" s="156"/>
      <c r="Q289" s="156"/>
      <c r="R289" s="156"/>
      <c r="S289" s="156"/>
      <c r="T289" s="156"/>
      <c r="U289" s="98"/>
      <c r="V289" s="98"/>
      <c r="W289" s="98"/>
      <c r="X289" s="98"/>
      <c r="Y289" s="156"/>
      <c r="Z289" s="156"/>
      <c r="AA289" s="156"/>
      <c r="AB289" s="156"/>
      <c r="AC289" s="98"/>
      <c r="AD289" s="98"/>
      <c r="AE289" s="98"/>
      <c r="AF289" s="98"/>
      <c r="AG289" s="311"/>
      <c r="AH289" s="454">
        <f>SUBTOTAL(9,AH290:AH293)</f>
        <v>0</v>
      </c>
      <c r="AI289" s="59">
        <f t="shared" ref="AI289:AJ289" si="734">SUBTOTAL(9,AI290:AI293)</f>
        <v>0</v>
      </c>
      <c r="AJ289" s="59">
        <f t="shared" si="734"/>
        <v>0</v>
      </c>
      <c r="AK289" s="308">
        <f>SUBTOTAL(9,AH289:AJ289)</f>
        <v>0</v>
      </c>
      <c r="AL289" s="454">
        <f>SUBTOTAL(9,AL290:AL293)</f>
        <v>0</v>
      </c>
      <c r="AM289" s="59">
        <f t="shared" ref="AM289:AN289" si="735">SUBTOTAL(9,AM290:AM293)</f>
        <v>0</v>
      </c>
      <c r="AN289" s="59">
        <f t="shared" si="735"/>
        <v>0</v>
      </c>
      <c r="AO289" s="455">
        <f>SUBTOTAL(9,AL289:AN289)</f>
        <v>0</v>
      </c>
      <c r="AP289" s="517">
        <f>SUBTOTAL(9,AP290:AP293)</f>
        <v>0</v>
      </c>
      <c r="AQ289" s="59">
        <f t="shared" ref="AQ289:AR289" si="736">SUBTOTAL(9,AQ290:AQ293)</f>
        <v>0</v>
      </c>
      <c r="AR289" s="59">
        <f t="shared" si="736"/>
        <v>0</v>
      </c>
      <c r="AS289" s="308">
        <f>SUBTOTAL(9,AP289:AR289)</f>
        <v>0</v>
      </c>
      <c r="AT289" s="454">
        <f>SUBTOTAL(9,AT290:AT293)</f>
        <v>0</v>
      </c>
      <c r="AU289" s="59">
        <f t="shared" ref="AU289:AV289" si="737">SUBTOTAL(9,AU290:AU293)</f>
        <v>0</v>
      </c>
      <c r="AV289" s="59">
        <f t="shared" si="737"/>
        <v>0</v>
      </c>
      <c r="AW289" s="455">
        <f>SUBTOTAL(9,AT289:AV289)</f>
        <v>0</v>
      </c>
      <c r="AX289" s="517">
        <f>SUBTOTAL(9,AX290:AX293)</f>
        <v>0</v>
      </c>
      <c r="AY289" s="59">
        <f t="shared" ref="AY289:AZ289" si="738">SUBTOTAL(9,AY290:AY293)</f>
        <v>0</v>
      </c>
      <c r="AZ289" s="59">
        <f t="shared" si="738"/>
        <v>0</v>
      </c>
      <c r="BA289" s="308">
        <f>SUBTOTAL(9,AX289:AZ289)</f>
        <v>0</v>
      </c>
      <c r="BB289" s="454">
        <f>SUBTOTAL(9,BB290:BB293)</f>
        <v>0</v>
      </c>
      <c r="BC289" s="59">
        <f t="shared" ref="BC289:BD289" si="739">SUBTOTAL(9,BC290:BC293)</f>
        <v>0</v>
      </c>
      <c r="BD289" s="59">
        <f t="shared" si="739"/>
        <v>0</v>
      </c>
      <c r="BE289" s="455">
        <f>SUBTOTAL(9,BB289:BD289)</f>
        <v>0</v>
      </c>
      <c r="BF289" s="517">
        <f>SUBTOTAL(9,BF290:BF293)</f>
        <v>0</v>
      </c>
      <c r="BG289" s="59">
        <f t="shared" ref="BG289:BH289" si="740">SUBTOTAL(9,BG290:BG293)</f>
        <v>0</v>
      </c>
      <c r="BH289" s="59">
        <f t="shared" si="740"/>
        <v>0</v>
      </c>
      <c r="BI289" s="308">
        <f>BF289+BG289+BH289</f>
        <v>0</v>
      </c>
      <c r="BJ289" s="454">
        <f>SUBTOTAL(9,BJ290:BJ293)</f>
        <v>0</v>
      </c>
      <c r="BK289" s="59">
        <f t="shared" ref="BK289:BL289" si="741">SUBTOTAL(9,BK290:BK293)</f>
        <v>0</v>
      </c>
      <c r="BL289" s="59">
        <f t="shared" si="741"/>
        <v>0</v>
      </c>
      <c r="BM289" s="455">
        <f>BJ289+BK289+BL289</f>
        <v>0</v>
      </c>
      <c r="BN289" s="517">
        <f>SUBTOTAL(9,BN290:BN293)</f>
        <v>9564.4067796610107</v>
      </c>
      <c r="BO289" s="59">
        <f>SUBTOTAL(9,BO290:BO293)</f>
        <v>0</v>
      </c>
      <c r="BP289" s="59">
        <f t="shared" ref="BP289" si="742">SUBTOTAL(9,BP290:BP293)</f>
        <v>53135.593220338989</v>
      </c>
      <c r="BQ289" s="308">
        <f>BN289+BO289+BP289</f>
        <v>62700</v>
      </c>
      <c r="BR289" s="454">
        <f>SUBTOTAL(9,BR290:BR293)</f>
        <v>19128.813559322021</v>
      </c>
      <c r="BS289" s="59">
        <f t="shared" ref="BS289:BT289" si="743">SUBTOTAL(9,BS290:BS293)</f>
        <v>0</v>
      </c>
      <c r="BT289" s="59">
        <f t="shared" si="743"/>
        <v>106271.18644067798</v>
      </c>
      <c r="BU289" s="455">
        <f>BR289+BS289+BT289</f>
        <v>125400</v>
      </c>
      <c r="BV289" s="517">
        <f>SUBTOTAL(9,BV290:BV293)</f>
        <v>0</v>
      </c>
      <c r="BW289" s="59">
        <f t="shared" ref="BW289:BX289" si="744">SUBTOTAL(9,BW290:BW293)</f>
        <v>0</v>
      </c>
      <c r="BX289" s="59">
        <f t="shared" si="744"/>
        <v>0</v>
      </c>
      <c r="BY289" s="308">
        <f>BV289+BW289+BX289</f>
        <v>0</v>
      </c>
      <c r="BZ289" s="454">
        <f>SUBTOTAL(9,BZ290:BZ293)</f>
        <v>19128.813559322021</v>
      </c>
      <c r="CA289" s="59">
        <f t="shared" ref="CA289:CB289" si="745">SUBTOTAL(9,CA290:CA293)</f>
        <v>0</v>
      </c>
      <c r="CB289" s="59">
        <f t="shared" si="745"/>
        <v>106271.18644067798</v>
      </c>
      <c r="CC289" s="455">
        <f>BZ289+CA289+CB289</f>
        <v>125400</v>
      </c>
      <c r="CD289" s="363">
        <f t="shared" si="721"/>
        <v>47822.033898305053</v>
      </c>
      <c r="CE289" s="60">
        <f t="shared" si="721"/>
        <v>0</v>
      </c>
      <c r="CF289" s="60">
        <f t="shared" si="721"/>
        <v>265677.96610169497</v>
      </c>
      <c r="CG289" s="364">
        <f t="shared" si="721"/>
        <v>313500</v>
      </c>
      <c r="CH289" s="695" t="s">
        <v>739</v>
      </c>
      <c r="CI289" s="118" t="s">
        <v>766</v>
      </c>
      <c r="CJ289" s="783"/>
      <c r="CK289" s="784"/>
      <c r="CL289" s="784"/>
      <c r="CM289" s="785"/>
      <c r="CN289" s="783">
        <v>0</v>
      </c>
      <c r="CO289" s="784">
        <f t="shared" si="689"/>
        <v>0</v>
      </c>
      <c r="CP289" s="784">
        <f t="shared" si="690"/>
        <v>47822.033898305053</v>
      </c>
      <c r="CQ289" s="784">
        <f t="shared" si="691"/>
        <v>0</v>
      </c>
      <c r="CR289" s="876">
        <f t="shared" si="692"/>
        <v>265677.96610169497</v>
      </c>
      <c r="CS289" s="785">
        <f t="shared" si="693"/>
        <v>313500</v>
      </c>
      <c r="CT289" s="2">
        <f t="shared" si="694"/>
        <v>0</v>
      </c>
    </row>
    <row r="290" spans="2:98" ht="24.75" customHeight="1" x14ac:dyDescent="0.25">
      <c r="B290" s="293" t="str">
        <f t="shared" si="713"/>
        <v>C3</v>
      </c>
      <c r="C290" s="605" t="s">
        <v>184</v>
      </c>
      <c r="D290" s="649"/>
      <c r="E290" s="278"/>
      <c r="F290" s="278"/>
      <c r="G290" s="278"/>
      <c r="H290" s="278"/>
      <c r="I290" s="278"/>
      <c r="J290" s="278"/>
      <c r="K290" s="458"/>
      <c r="L290" s="589"/>
      <c r="M290" s="157">
        <v>0</v>
      </c>
      <c r="N290" s="157"/>
      <c r="O290" s="157"/>
      <c r="P290" s="157"/>
      <c r="Q290" s="157"/>
      <c r="R290" s="157"/>
      <c r="S290" s="157"/>
      <c r="T290" s="158"/>
      <c r="U290" s="69"/>
      <c r="V290" s="69"/>
      <c r="W290" s="69"/>
      <c r="X290" s="69"/>
      <c r="Y290" s="46"/>
      <c r="Z290" s="43"/>
      <c r="AA290" s="43"/>
      <c r="AB290" s="43"/>
      <c r="AC290" s="43"/>
      <c r="AD290" s="43"/>
      <c r="AE290" s="43"/>
      <c r="AF290" s="46"/>
      <c r="AG290" s="311"/>
      <c r="AH290" s="329"/>
      <c r="AI290" s="275"/>
      <c r="AJ290" s="275"/>
      <c r="AK290" s="187">
        <f t="shared" ref="AK290:AK293" si="746">SUBTOTAL(9,AH290:AJ290)</f>
        <v>0</v>
      </c>
      <c r="AL290" s="329"/>
      <c r="AM290" s="275"/>
      <c r="AN290" s="275"/>
      <c r="AO290" s="330">
        <f t="shared" ref="AO290:AO293" si="747">SUBTOTAL(9,AL290:AN290)</f>
        <v>0</v>
      </c>
      <c r="AP290" s="490"/>
      <c r="AQ290" s="275"/>
      <c r="AR290" s="275"/>
      <c r="AS290" s="187">
        <f t="shared" ref="AS290:AS293" si="748">SUBTOTAL(9,AP290:AR290)</f>
        <v>0</v>
      </c>
      <c r="AT290" s="329"/>
      <c r="AU290" s="275"/>
      <c r="AV290" s="275"/>
      <c r="AW290" s="330">
        <f t="shared" ref="AW290:AW293" si="749">SUBTOTAL(9,AT290:AV290)</f>
        <v>0</v>
      </c>
      <c r="AX290" s="490"/>
      <c r="AY290" s="275"/>
      <c r="AZ290" s="275"/>
      <c r="BA290" s="187">
        <f t="shared" ref="BA290:BA293" si="750">SUBTOTAL(9,AX290:AZ290)</f>
        <v>0</v>
      </c>
      <c r="BB290" s="329"/>
      <c r="BC290" s="275"/>
      <c r="BD290" s="275"/>
      <c r="BE290" s="330">
        <f t="shared" ref="BE290:BE293" si="751">SUBTOTAL(9,BB290:BD290)</f>
        <v>0</v>
      </c>
      <c r="BF290" s="490"/>
      <c r="BG290" s="275"/>
      <c r="BH290" s="275"/>
      <c r="BI290" s="187">
        <f t="shared" ref="BI290" si="752">SUBTOTAL(9,BF290:BH290)</f>
        <v>0</v>
      </c>
      <c r="BJ290" s="329"/>
      <c r="BK290" s="275"/>
      <c r="BL290" s="275"/>
      <c r="BM290" s="330">
        <f t="shared" ref="BM290:BM293" si="753">SUBTOTAL(9,BJ290:BL290)</f>
        <v>0</v>
      </c>
      <c r="BN290" s="490"/>
      <c r="BO290" s="275"/>
      <c r="BP290" s="275"/>
      <c r="BQ290" s="187">
        <f t="shared" ref="BQ290" si="754">SUBTOTAL(9,BN290:BP290)</f>
        <v>0</v>
      </c>
      <c r="BR290" s="329"/>
      <c r="BS290" s="275"/>
      <c r="BT290" s="275"/>
      <c r="BU290" s="330">
        <f t="shared" ref="BU290" si="755">SUBTOTAL(9,BR290:BT290)</f>
        <v>0</v>
      </c>
      <c r="BV290" s="490"/>
      <c r="BW290" s="275"/>
      <c r="BX290" s="275"/>
      <c r="BY290" s="187">
        <f t="shared" ref="BY290" si="756">SUBTOTAL(9,BV290:BX290)</f>
        <v>0</v>
      </c>
      <c r="BZ290" s="329"/>
      <c r="CA290" s="275"/>
      <c r="CB290" s="275"/>
      <c r="CC290" s="330">
        <f t="shared" ref="CC290" si="757">SUBTOTAL(9,BZ290:CB290)</f>
        <v>0</v>
      </c>
      <c r="CD290" s="329"/>
      <c r="CE290" s="275"/>
      <c r="CF290" s="275"/>
      <c r="CG290" s="330">
        <f t="shared" ref="CG290" si="758">SUBTOTAL(9,CD290:CF290)</f>
        <v>0</v>
      </c>
      <c r="CH290" s="695"/>
      <c r="CI290" s="118"/>
      <c r="CJ290" s="744"/>
      <c r="CK290" s="745"/>
      <c r="CL290" s="745"/>
      <c r="CM290" s="746"/>
      <c r="CN290" s="849">
        <v>0</v>
      </c>
      <c r="CO290" s="851">
        <f t="shared" si="689"/>
        <v>0</v>
      </c>
      <c r="CP290" s="851">
        <f t="shared" si="690"/>
        <v>0</v>
      </c>
      <c r="CQ290" s="851">
        <f t="shared" si="691"/>
        <v>0</v>
      </c>
      <c r="CR290" s="861">
        <f t="shared" si="692"/>
        <v>0</v>
      </c>
      <c r="CS290" s="853">
        <f t="shared" si="693"/>
        <v>0</v>
      </c>
      <c r="CT290" s="2">
        <f t="shared" si="694"/>
        <v>0</v>
      </c>
    </row>
    <row r="291" spans="2:98" ht="24.75" customHeight="1" x14ac:dyDescent="0.25">
      <c r="B291" s="293" t="str">
        <f t="shared" si="713"/>
        <v>C3</v>
      </c>
      <c r="C291" s="598" t="s">
        <v>185</v>
      </c>
      <c r="D291" s="649"/>
      <c r="E291" s="278"/>
      <c r="F291" s="278"/>
      <c r="G291" s="278"/>
      <c r="H291" s="272"/>
      <c r="I291" s="272"/>
      <c r="J291" s="272"/>
      <c r="K291" s="457"/>
      <c r="L291" s="519"/>
      <c r="M291" s="1049">
        <v>595000</v>
      </c>
      <c r="N291" s="157"/>
      <c r="O291" s="157"/>
      <c r="P291" s="157"/>
      <c r="Q291" s="157"/>
      <c r="R291" s="157"/>
      <c r="S291" s="157"/>
      <c r="T291" s="158" t="s">
        <v>28</v>
      </c>
      <c r="U291" s="1047" t="s">
        <v>169</v>
      </c>
      <c r="V291" s="1047" t="s">
        <v>75</v>
      </c>
      <c r="W291" s="1050">
        <v>345</v>
      </c>
      <c r="X291" s="48"/>
      <c r="Y291" s="1037">
        <f>+X292+7</f>
        <v>44687</v>
      </c>
      <c r="Z291" s="1037">
        <f>+Y291+14</f>
        <v>44701</v>
      </c>
      <c r="AA291" s="1037">
        <f>+Z291+7+5+2</f>
        <v>44715</v>
      </c>
      <c r="AB291" s="1037">
        <f>+AA291+30+7</f>
        <v>44752</v>
      </c>
      <c r="AC291" s="1037">
        <f>+AB291+3+3+14</f>
        <v>44772</v>
      </c>
      <c r="AD291" s="1037">
        <f>+AC291+3</f>
        <v>44775</v>
      </c>
      <c r="AE291" s="1037">
        <f>+AD291+7+7</f>
        <v>44789</v>
      </c>
      <c r="AF291" s="1037">
        <f>AE291+W291</f>
        <v>45134</v>
      </c>
      <c r="AG291" s="310"/>
      <c r="AH291" s="329"/>
      <c r="AI291" s="275"/>
      <c r="AJ291" s="275"/>
      <c r="AK291" s="187">
        <f t="shared" si="746"/>
        <v>0</v>
      </c>
      <c r="AL291" s="329"/>
      <c r="AM291" s="275"/>
      <c r="AN291" s="275"/>
      <c r="AO291" s="330">
        <f t="shared" si="747"/>
        <v>0</v>
      </c>
      <c r="AP291" s="490"/>
      <c r="AQ291" s="275"/>
      <c r="AR291" s="275"/>
      <c r="AS291" s="187">
        <f t="shared" si="748"/>
        <v>0</v>
      </c>
      <c r="AT291" s="329"/>
      <c r="AU291" s="275"/>
      <c r="AV291" s="275"/>
      <c r="AW291" s="330">
        <f t="shared" si="749"/>
        <v>0</v>
      </c>
      <c r="AX291" s="490"/>
      <c r="AY291" s="275"/>
      <c r="AZ291" s="275"/>
      <c r="BA291" s="187">
        <f t="shared" si="750"/>
        <v>0</v>
      </c>
      <c r="BB291" s="329"/>
      <c r="BC291" s="275"/>
      <c r="BD291" s="275"/>
      <c r="BE291" s="330">
        <f t="shared" si="751"/>
        <v>0</v>
      </c>
      <c r="BF291" s="1056">
        <v>0</v>
      </c>
      <c r="BG291" s="1047"/>
      <c r="BH291" s="1047">
        <v>0</v>
      </c>
      <c r="BI291" s="1045">
        <f>BF291+BH291</f>
        <v>0</v>
      </c>
      <c r="BJ291" s="329"/>
      <c r="BK291" s="275"/>
      <c r="BL291" s="275"/>
      <c r="BM291" s="330">
        <f t="shared" si="753"/>
        <v>0</v>
      </c>
      <c r="BN291" s="1056">
        <v>9564.4067796610107</v>
      </c>
      <c r="BO291" s="1047"/>
      <c r="BP291" s="1047">
        <v>53135.593220338989</v>
      </c>
      <c r="BQ291" s="1055">
        <f>BN291+BP291</f>
        <v>62700</v>
      </c>
      <c r="BR291" s="1064">
        <v>19128.813559322021</v>
      </c>
      <c r="BS291" s="1047"/>
      <c r="BT291" s="1047">
        <v>106271.18644067798</v>
      </c>
      <c r="BU291" s="1102">
        <f>BR291+BT291</f>
        <v>125400</v>
      </c>
      <c r="BV291" s="456"/>
      <c r="BW291" s="456"/>
      <c r="BX291" s="456"/>
      <c r="BY291" s="456"/>
      <c r="BZ291" s="1064">
        <v>19128.813559322021</v>
      </c>
      <c r="CA291" s="1047"/>
      <c r="CB291" s="1047">
        <v>106271.18644067798</v>
      </c>
      <c r="CC291" s="1102">
        <f>BZ291+CB291</f>
        <v>125400</v>
      </c>
      <c r="CD291" s="1051">
        <f>+AH291+AL291+AP291+AT291+AX291+BB291+BF291+BJ291+BN291+BR291+BV291+BZ291</f>
        <v>47822.033898305053</v>
      </c>
      <c r="CE291" s="1052">
        <f>+AI291+AM291+AQ291+AU291+AY291+BC291+BG291+BK291+BO291+BS291+BW291+CA291</f>
        <v>0</v>
      </c>
      <c r="CF291" s="1052">
        <f>+AJ291+AN291+AR291+AV291+AZ291+BD291+BH291+BL291+BP291+BT291+BX291+CB291</f>
        <v>265677.96610169497</v>
      </c>
      <c r="CG291" s="1053">
        <f>+AK291+AO291+AS291+AW291+BA291+BE291+BI291+BM291+BQ291+BU291+BY291+CC291</f>
        <v>313500</v>
      </c>
      <c r="CH291" s="695"/>
      <c r="CI291" s="118"/>
      <c r="CJ291" s="986"/>
      <c r="CK291" s="975"/>
      <c r="CL291" s="975"/>
      <c r="CM291" s="977"/>
      <c r="CN291" s="986">
        <v>0</v>
      </c>
      <c r="CO291" s="975">
        <f t="shared" si="689"/>
        <v>0</v>
      </c>
      <c r="CP291" s="975">
        <f t="shared" si="690"/>
        <v>47822.033898305053</v>
      </c>
      <c r="CQ291" s="975">
        <f t="shared" si="691"/>
        <v>0</v>
      </c>
      <c r="CR291" s="976">
        <f t="shared" si="692"/>
        <v>265677.96610169497</v>
      </c>
      <c r="CS291" s="977">
        <f t="shared" si="693"/>
        <v>313500</v>
      </c>
      <c r="CT291" s="2">
        <f t="shared" si="694"/>
        <v>0</v>
      </c>
    </row>
    <row r="292" spans="2:98" ht="24.75" customHeight="1" x14ac:dyDescent="0.25">
      <c r="B292" s="293" t="str">
        <f t="shared" si="713"/>
        <v>C3</v>
      </c>
      <c r="C292" s="598" t="s">
        <v>186</v>
      </c>
      <c r="D292" s="649"/>
      <c r="E292" s="278"/>
      <c r="F292" s="278"/>
      <c r="G292" s="278"/>
      <c r="H292" s="272"/>
      <c r="I292" s="272"/>
      <c r="J292" s="272"/>
      <c r="K292" s="457"/>
      <c r="L292" s="519"/>
      <c r="M292" s="1049"/>
      <c r="N292" s="157"/>
      <c r="O292" s="157"/>
      <c r="P292" s="157"/>
      <c r="Q292" s="157"/>
      <c r="R292" s="157"/>
      <c r="S292" s="157"/>
      <c r="T292" s="158" t="s">
        <v>28</v>
      </c>
      <c r="U292" s="1047"/>
      <c r="V292" s="1047"/>
      <c r="W292" s="1050"/>
      <c r="X292" s="173">
        <v>44680</v>
      </c>
      <c r="Y292" s="1037"/>
      <c r="Z292" s="1037"/>
      <c r="AA292" s="1037"/>
      <c r="AB292" s="1037"/>
      <c r="AC292" s="1037"/>
      <c r="AD292" s="1037"/>
      <c r="AE292" s="1037"/>
      <c r="AF292" s="1037"/>
      <c r="AG292" s="310"/>
      <c r="AH292" s="329"/>
      <c r="AI292" s="275"/>
      <c r="AJ292" s="275"/>
      <c r="AK292" s="187">
        <f t="shared" si="746"/>
        <v>0</v>
      </c>
      <c r="AL292" s="329"/>
      <c r="AM292" s="275"/>
      <c r="AN292" s="275"/>
      <c r="AO292" s="330">
        <f t="shared" si="747"/>
        <v>0</v>
      </c>
      <c r="AP292" s="490"/>
      <c r="AQ292" s="275"/>
      <c r="AR292" s="275"/>
      <c r="AS292" s="187">
        <f t="shared" si="748"/>
        <v>0</v>
      </c>
      <c r="AT292" s="329"/>
      <c r="AU292" s="275"/>
      <c r="AV292" s="275"/>
      <c r="AW292" s="330">
        <f t="shared" si="749"/>
        <v>0</v>
      </c>
      <c r="AX292" s="490"/>
      <c r="AY292" s="275"/>
      <c r="AZ292" s="275"/>
      <c r="BA292" s="187">
        <f t="shared" si="750"/>
        <v>0</v>
      </c>
      <c r="BB292" s="329"/>
      <c r="BC292" s="275"/>
      <c r="BD292" s="275"/>
      <c r="BE292" s="330">
        <f t="shared" si="751"/>
        <v>0</v>
      </c>
      <c r="BF292" s="1056"/>
      <c r="BG292" s="1047"/>
      <c r="BH292" s="1047"/>
      <c r="BI292" s="1045"/>
      <c r="BJ292" s="329"/>
      <c r="BK292" s="275"/>
      <c r="BL292" s="275"/>
      <c r="BM292" s="330">
        <f t="shared" si="753"/>
        <v>0</v>
      </c>
      <c r="BN292" s="1056"/>
      <c r="BO292" s="1047"/>
      <c r="BP292" s="1047"/>
      <c r="BQ292" s="1055"/>
      <c r="BR292" s="1064"/>
      <c r="BS292" s="1047"/>
      <c r="BT292" s="1047"/>
      <c r="BU292" s="1102"/>
      <c r="BV292" s="456"/>
      <c r="BW292" s="456"/>
      <c r="BX292" s="456"/>
      <c r="BY292" s="456"/>
      <c r="BZ292" s="1064"/>
      <c r="CA292" s="1047"/>
      <c r="CB292" s="1047"/>
      <c r="CC292" s="1102"/>
      <c r="CD292" s="1051"/>
      <c r="CE292" s="1052"/>
      <c r="CF292" s="1052"/>
      <c r="CG292" s="1053"/>
      <c r="CH292" s="695"/>
      <c r="CI292" s="118"/>
      <c r="CJ292" s="986"/>
      <c r="CK292" s="975"/>
      <c r="CL292" s="975"/>
      <c r="CM292" s="977"/>
      <c r="CN292" s="986">
        <v>0</v>
      </c>
      <c r="CO292" s="975">
        <f t="shared" si="689"/>
        <v>0</v>
      </c>
      <c r="CP292" s="975">
        <f t="shared" si="690"/>
        <v>0</v>
      </c>
      <c r="CQ292" s="975">
        <f t="shared" si="691"/>
        <v>0</v>
      </c>
      <c r="CR292" s="976">
        <f t="shared" si="692"/>
        <v>0</v>
      </c>
      <c r="CS292" s="977">
        <f t="shared" si="693"/>
        <v>0</v>
      </c>
      <c r="CT292" s="2">
        <f t="shared" si="694"/>
        <v>0</v>
      </c>
    </row>
    <row r="293" spans="2:98" ht="24.75" customHeight="1" x14ac:dyDescent="0.25">
      <c r="B293" s="293" t="str">
        <f t="shared" si="713"/>
        <v>C3</v>
      </c>
      <c r="C293" s="598" t="s">
        <v>187</v>
      </c>
      <c r="D293" s="649"/>
      <c r="E293" s="278"/>
      <c r="F293" s="278"/>
      <c r="G293" s="278"/>
      <c r="H293" s="272"/>
      <c r="I293" s="272"/>
      <c r="J293" s="272"/>
      <c r="K293" s="457"/>
      <c r="L293" s="519"/>
      <c r="M293" s="1049"/>
      <c r="N293" s="157"/>
      <c r="O293" s="157"/>
      <c r="P293" s="157"/>
      <c r="Q293" s="157"/>
      <c r="R293" s="157"/>
      <c r="S293" s="157"/>
      <c r="T293" s="158" t="s">
        <v>28</v>
      </c>
      <c r="U293" s="1047"/>
      <c r="V293" s="1047"/>
      <c r="W293" s="1050"/>
      <c r="X293" s="48"/>
      <c r="Y293" s="1037"/>
      <c r="Z293" s="1037"/>
      <c r="AA293" s="1037"/>
      <c r="AB293" s="1037"/>
      <c r="AC293" s="1037"/>
      <c r="AD293" s="1037"/>
      <c r="AE293" s="1037"/>
      <c r="AF293" s="1037"/>
      <c r="AG293" s="310"/>
      <c r="AH293" s="329"/>
      <c r="AI293" s="275"/>
      <c r="AJ293" s="275"/>
      <c r="AK293" s="187">
        <f t="shared" si="746"/>
        <v>0</v>
      </c>
      <c r="AL293" s="329"/>
      <c r="AM293" s="275"/>
      <c r="AN293" s="275"/>
      <c r="AO293" s="330">
        <f t="shared" si="747"/>
        <v>0</v>
      </c>
      <c r="AP293" s="490"/>
      <c r="AQ293" s="275"/>
      <c r="AR293" s="275"/>
      <c r="AS293" s="187">
        <f t="shared" si="748"/>
        <v>0</v>
      </c>
      <c r="AT293" s="329"/>
      <c r="AU293" s="275"/>
      <c r="AV293" s="275"/>
      <c r="AW293" s="330">
        <f t="shared" si="749"/>
        <v>0</v>
      </c>
      <c r="AX293" s="490"/>
      <c r="AY293" s="275"/>
      <c r="AZ293" s="275"/>
      <c r="BA293" s="187">
        <f t="shared" si="750"/>
        <v>0</v>
      </c>
      <c r="BB293" s="329"/>
      <c r="BC293" s="275"/>
      <c r="BD293" s="275"/>
      <c r="BE293" s="330">
        <f t="shared" si="751"/>
        <v>0</v>
      </c>
      <c r="BF293" s="1056"/>
      <c r="BG293" s="1047"/>
      <c r="BH293" s="1047"/>
      <c r="BI293" s="1045"/>
      <c r="BJ293" s="329"/>
      <c r="BK293" s="275"/>
      <c r="BL293" s="275"/>
      <c r="BM293" s="330">
        <f t="shared" si="753"/>
        <v>0</v>
      </c>
      <c r="BN293" s="1056"/>
      <c r="BO293" s="1047"/>
      <c r="BP293" s="1047"/>
      <c r="BQ293" s="1055"/>
      <c r="BR293" s="1064"/>
      <c r="BS293" s="1047"/>
      <c r="BT293" s="1047"/>
      <c r="BU293" s="1102"/>
      <c r="BV293" s="456"/>
      <c r="BW293" s="456"/>
      <c r="BX293" s="456"/>
      <c r="BY293" s="456"/>
      <c r="BZ293" s="1064"/>
      <c r="CA293" s="1047"/>
      <c r="CB293" s="1047"/>
      <c r="CC293" s="1102"/>
      <c r="CD293" s="1051"/>
      <c r="CE293" s="1052"/>
      <c r="CF293" s="1052"/>
      <c r="CG293" s="1053"/>
      <c r="CH293" s="695"/>
      <c r="CI293" s="118"/>
      <c r="CJ293" s="986"/>
      <c r="CK293" s="975"/>
      <c r="CL293" s="975"/>
      <c r="CM293" s="977"/>
      <c r="CN293" s="986">
        <v>0</v>
      </c>
      <c r="CO293" s="975">
        <f t="shared" si="689"/>
        <v>0</v>
      </c>
      <c r="CP293" s="975">
        <f t="shared" si="690"/>
        <v>0</v>
      </c>
      <c r="CQ293" s="975">
        <f t="shared" si="691"/>
        <v>0</v>
      </c>
      <c r="CR293" s="976">
        <f t="shared" si="692"/>
        <v>0</v>
      </c>
      <c r="CS293" s="977">
        <f t="shared" si="693"/>
        <v>0</v>
      </c>
      <c r="CT293" s="2">
        <f t="shared" si="694"/>
        <v>0</v>
      </c>
    </row>
    <row r="294" spans="2:98" ht="24.75" customHeight="1" x14ac:dyDescent="0.25">
      <c r="B294" s="293" t="str">
        <f t="shared" si="713"/>
        <v>C3</v>
      </c>
      <c r="C294" s="597" t="s">
        <v>188</v>
      </c>
      <c r="D294" s="649">
        <v>1226898.3880799999</v>
      </c>
      <c r="E294" s="278"/>
      <c r="F294" s="278">
        <v>6816102</v>
      </c>
      <c r="G294" s="278">
        <f t="shared" si="714"/>
        <v>8043000.3880799999</v>
      </c>
      <c r="H294" s="76">
        <v>1226898.3880799999</v>
      </c>
      <c r="I294" s="76"/>
      <c r="J294" s="76">
        <v>6816102</v>
      </c>
      <c r="K294" s="646">
        <f t="shared" si="715"/>
        <v>8043000.3880799999</v>
      </c>
      <c r="L294" s="587"/>
      <c r="M294" s="38">
        <f>+M295+M301+M303+M308</f>
        <v>8075000</v>
      </c>
      <c r="N294" s="38"/>
      <c r="O294" s="38"/>
      <c r="P294" s="38"/>
      <c r="Q294" s="76" t="s">
        <v>676</v>
      </c>
      <c r="R294" s="76">
        <v>51</v>
      </c>
      <c r="S294" s="76" t="s">
        <v>128</v>
      </c>
      <c r="T294" s="38"/>
      <c r="U294" s="76"/>
      <c r="V294" s="76"/>
      <c r="W294" s="76"/>
      <c r="X294" s="76"/>
      <c r="Y294" s="38"/>
      <c r="Z294" s="38"/>
      <c r="AA294" s="38"/>
      <c r="AB294" s="38"/>
      <c r="AC294" s="76"/>
      <c r="AD294" s="76"/>
      <c r="AE294" s="76"/>
      <c r="AF294" s="76"/>
      <c r="AG294" s="311"/>
      <c r="AH294" s="361">
        <f>AH295+AH301+AH303+AH308</f>
        <v>0</v>
      </c>
      <c r="AI294" s="58">
        <f t="shared" ref="AI294:AJ294" si="759">AI295+AI303</f>
        <v>0</v>
      </c>
      <c r="AJ294" s="58">
        <f t="shared" si="759"/>
        <v>0</v>
      </c>
      <c r="AK294" s="307">
        <f>SUBTOTAL(9,AH294:AJ294)</f>
        <v>0</v>
      </c>
      <c r="AL294" s="361">
        <f>AL295+AL301+AL303+AL308</f>
        <v>0</v>
      </c>
      <c r="AM294" s="58">
        <f t="shared" ref="AM294:AN294" si="760">AM295+AM303</f>
        <v>0</v>
      </c>
      <c r="AN294" s="58">
        <f t="shared" si="760"/>
        <v>0</v>
      </c>
      <c r="AO294" s="362">
        <f>SUBTOTAL(9,AL294:AN294)</f>
        <v>0</v>
      </c>
      <c r="AP294" s="516">
        <f>AP295+AP301+AP303+AP308</f>
        <v>0</v>
      </c>
      <c r="AQ294" s="58">
        <f t="shared" ref="AQ294:AR294" si="761">AQ295+AQ303</f>
        <v>0</v>
      </c>
      <c r="AR294" s="58">
        <f t="shared" si="761"/>
        <v>0</v>
      </c>
      <c r="AS294" s="307">
        <f>SUBTOTAL(9,AP294:AR294)</f>
        <v>0</v>
      </c>
      <c r="AT294" s="361">
        <f>AT295+AT301+AT303+AT308</f>
        <v>0</v>
      </c>
      <c r="AU294" s="58">
        <f t="shared" ref="AU294:AV294" si="762">AU295+AU303</f>
        <v>0</v>
      </c>
      <c r="AV294" s="58">
        <f t="shared" si="762"/>
        <v>0</v>
      </c>
      <c r="AW294" s="362">
        <f>SUBTOTAL(9,AT294:AV294)</f>
        <v>0</v>
      </c>
      <c r="AX294" s="516">
        <f t="shared" ref="AX294:BL294" si="763">AX295+AX301+AX303+AX308</f>
        <v>0</v>
      </c>
      <c r="AY294" s="58">
        <f t="shared" si="763"/>
        <v>0</v>
      </c>
      <c r="AZ294" s="58">
        <f t="shared" si="763"/>
        <v>0</v>
      </c>
      <c r="BA294" s="307">
        <f t="shared" si="763"/>
        <v>0</v>
      </c>
      <c r="BB294" s="361">
        <f t="shared" si="763"/>
        <v>0</v>
      </c>
      <c r="BC294" s="58">
        <f t="shared" si="763"/>
        <v>0</v>
      </c>
      <c r="BD294" s="58">
        <f t="shared" si="763"/>
        <v>0</v>
      </c>
      <c r="BE294" s="362">
        <f t="shared" si="763"/>
        <v>0</v>
      </c>
      <c r="BF294" s="516">
        <f t="shared" si="763"/>
        <v>2760</v>
      </c>
      <c r="BG294" s="58">
        <f t="shared" si="763"/>
        <v>0</v>
      </c>
      <c r="BH294" s="58">
        <f t="shared" si="763"/>
        <v>31740</v>
      </c>
      <c r="BI294" s="307">
        <f t="shared" si="763"/>
        <v>34500</v>
      </c>
      <c r="BJ294" s="361">
        <f t="shared" si="763"/>
        <v>36488.13559322033</v>
      </c>
      <c r="BK294" s="58">
        <f t="shared" si="763"/>
        <v>0</v>
      </c>
      <c r="BL294" s="58">
        <f t="shared" si="763"/>
        <v>202711.86440677967</v>
      </c>
      <c r="BM294" s="362">
        <f>BJ294+BK294+BL294</f>
        <v>239200</v>
      </c>
      <c r="BN294" s="516">
        <f t="shared" ref="BN294:CG294" si="764">BN295+BN301+BN303+BN308</f>
        <v>207048.76271186431</v>
      </c>
      <c r="BO294" s="58">
        <f t="shared" si="764"/>
        <v>0</v>
      </c>
      <c r="BP294" s="58">
        <f t="shared" si="764"/>
        <v>1183084.2372881356</v>
      </c>
      <c r="BQ294" s="307">
        <f t="shared" si="764"/>
        <v>1390133</v>
      </c>
      <c r="BR294" s="361">
        <f t="shared" si="764"/>
        <v>38696.338983050839</v>
      </c>
      <c r="BS294" s="58">
        <f t="shared" si="764"/>
        <v>0</v>
      </c>
      <c r="BT294" s="58">
        <f t="shared" si="764"/>
        <v>214979.66101694916</v>
      </c>
      <c r="BU294" s="362">
        <f t="shared" si="764"/>
        <v>253676</v>
      </c>
      <c r="BV294" s="516">
        <f t="shared" si="764"/>
        <v>147233.89830508473</v>
      </c>
      <c r="BW294" s="58">
        <f t="shared" si="764"/>
        <v>0</v>
      </c>
      <c r="BX294" s="58">
        <f t="shared" si="764"/>
        <v>832518.10169491521</v>
      </c>
      <c r="BY294" s="307">
        <f t="shared" si="764"/>
        <v>979752</v>
      </c>
      <c r="BZ294" s="361">
        <f t="shared" si="764"/>
        <v>244347.86440677961</v>
      </c>
      <c r="CA294" s="58">
        <f t="shared" si="764"/>
        <v>0</v>
      </c>
      <c r="CB294" s="58">
        <f t="shared" si="764"/>
        <v>1384880.1355932204</v>
      </c>
      <c r="CC294" s="362">
        <f t="shared" si="764"/>
        <v>1629228</v>
      </c>
      <c r="CD294" s="361">
        <f t="shared" si="764"/>
        <v>676574.99999999977</v>
      </c>
      <c r="CE294" s="58">
        <f t="shared" si="764"/>
        <v>0</v>
      </c>
      <c r="CF294" s="58">
        <f t="shared" si="764"/>
        <v>3849914.0000000005</v>
      </c>
      <c r="CG294" s="362">
        <f t="shared" si="764"/>
        <v>4526489</v>
      </c>
      <c r="CH294" s="695" t="s">
        <v>739</v>
      </c>
      <c r="CI294" s="118" t="s">
        <v>766</v>
      </c>
      <c r="CJ294" s="780">
        <f>IF(H294=0,IF(CD294&gt;0,"Error",H294-CD294),H294-CD294)</f>
        <v>550323.38808000018</v>
      </c>
      <c r="CK294" s="781">
        <f t="shared" ref="CK294" si="765">IF(I294=0,IF(CE294&gt;0,"Error",I294-CE294),I294-CE294)</f>
        <v>0</v>
      </c>
      <c r="CL294" s="781">
        <f t="shared" ref="CL294" si="766">IF(J294=0,IF(CF294&gt;0,"Error",J294-CF294),J294-CF294)</f>
        <v>2966187.9999999995</v>
      </c>
      <c r="CM294" s="782">
        <f t="shared" ref="CM294" si="767">IF(K294=0,IF(CG294&gt;0,"Error",K294-CG294),K294-CG294)</f>
        <v>3516511.3880799999</v>
      </c>
      <c r="CN294" s="780">
        <v>0</v>
      </c>
      <c r="CO294" s="781">
        <f t="shared" si="689"/>
        <v>0</v>
      </c>
      <c r="CP294" s="781">
        <f t="shared" si="690"/>
        <v>676574.99999999977</v>
      </c>
      <c r="CQ294" s="781">
        <f t="shared" si="691"/>
        <v>0</v>
      </c>
      <c r="CR294" s="875">
        <f t="shared" si="692"/>
        <v>3849914.0000000005</v>
      </c>
      <c r="CS294" s="782">
        <f t="shared" si="693"/>
        <v>4526489</v>
      </c>
      <c r="CT294" s="2">
        <f t="shared" si="694"/>
        <v>0</v>
      </c>
    </row>
    <row r="295" spans="2:98" ht="24.75" customHeight="1" x14ac:dyDescent="0.25">
      <c r="B295" s="293" t="str">
        <f t="shared" si="713"/>
        <v>C3</v>
      </c>
      <c r="C295" s="604" t="s">
        <v>189</v>
      </c>
      <c r="D295" s="647"/>
      <c r="E295" s="98"/>
      <c r="F295" s="98"/>
      <c r="G295" s="98"/>
      <c r="H295" s="98"/>
      <c r="I295" s="98"/>
      <c r="J295" s="98"/>
      <c r="K295" s="648"/>
      <c r="L295" s="588"/>
      <c r="M295" s="98">
        <f>+SUM(M296:M300)</f>
        <v>3648000</v>
      </c>
      <c r="N295" s="98"/>
      <c r="O295" s="98"/>
      <c r="P295" s="98"/>
      <c r="Q295" s="98"/>
      <c r="R295" s="98"/>
      <c r="S295" s="98"/>
      <c r="T295" s="98"/>
      <c r="U295" s="98"/>
      <c r="V295" s="98"/>
      <c r="W295" s="98"/>
      <c r="X295" s="98"/>
      <c r="Y295" s="98"/>
      <c r="Z295" s="98"/>
      <c r="AA295" s="98"/>
      <c r="AB295" s="98"/>
      <c r="AC295" s="98"/>
      <c r="AD295" s="98"/>
      <c r="AE295" s="98"/>
      <c r="AF295" s="98"/>
      <c r="AG295" s="311"/>
      <c r="AH295" s="454">
        <f>SUBTOTAL(9,AH296:AH300)</f>
        <v>0</v>
      </c>
      <c r="AI295" s="59">
        <f t="shared" ref="AI295:AJ295" si="768">SUBTOTAL(9,AI296:AI300)</f>
        <v>0</v>
      </c>
      <c r="AJ295" s="59">
        <f t="shared" si="768"/>
        <v>0</v>
      </c>
      <c r="AK295" s="308">
        <f>SUBTOTAL(9,AH295:AJ295)</f>
        <v>0</v>
      </c>
      <c r="AL295" s="454">
        <f>SUBTOTAL(9,AL296:AL300)</f>
        <v>0</v>
      </c>
      <c r="AM295" s="59">
        <f t="shared" ref="AM295:AN295" si="769">SUBTOTAL(9,AM296:AM300)</f>
        <v>0</v>
      </c>
      <c r="AN295" s="59">
        <f t="shared" si="769"/>
        <v>0</v>
      </c>
      <c r="AO295" s="455">
        <f>SUBTOTAL(9,AL295:AN295)</f>
        <v>0</v>
      </c>
      <c r="AP295" s="517">
        <f>SUBTOTAL(9,AP296:AP300)</f>
        <v>0</v>
      </c>
      <c r="AQ295" s="59">
        <f t="shared" ref="AQ295:AR295" si="770">SUBTOTAL(9,AQ296:AQ300)</f>
        <v>0</v>
      </c>
      <c r="AR295" s="59">
        <f t="shared" si="770"/>
        <v>0</v>
      </c>
      <c r="AS295" s="308">
        <f>SUBTOTAL(9,AP295:AR295)</f>
        <v>0</v>
      </c>
      <c r="AT295" s="454">
        <f>SUBTOTAL(9,AT296:AT300)</f>
        <v>0</v>
      </c>
      <c r="AU295" s="59">
        <f t="shared" ref="AU295:AV295" si="771">SUBTOTAL(9,AU296:AU300)</f>
        <v>0</v>
      </c>
      <c r="AV295" s="59">
        <f t="shared" si="771"/>
        <v>0</v>
      </c>
      <c r="AW295" s="455">
        <f>SUBTOTAL(9,AT295:AV295)</f>
        <v>0</v>
      </c>
      <c r="AX295" s="517">
        <f>SUBTOTAL(9,AX296:AX300)</f>
        <v>0</v>
      </c>
      <c r="AY295" s="59">
        <f t="shared" ref="AY295:AZ295" si="772">SUBTOTAL(9,AY296:AY300)</f>
        <v>0</v>
      </c>
      <c r="AZ295" s="59">
        <f t="shared" si="772"/>
        <v>0</v>
      </c>
      <c r="BA295" s="308">
        <f>SUBTOTAL(9,AX295:AZ295)</f>
        <v>0</v>
      </c>
      <c r="BB295" s="454">
        <f>SUM(BB296:BB300)</f>
        <v>0</v>
      </c>
      <c r="BC295" s="59">
        <f>SUM(BC296:BC300)</f>
        <v>0</v>
      </c>
      <c r="BD295" s="59">
        <f>SUM(BD296:BD300)</f>
        <v>0</v>
      </c>
      <c r="BE295" s="455">
        <f>SUM(BB295:BD295)</f>
        <v>0</v>
      </c>
      <c r="BF295" s="517">
        <f>SUBTOTAL(9,BF296:BF300)</f>
        <v>0</v>
      </c>
      <c r="BG295" s="59">
        <f t="shared" ref="BG295:BH295" si="773">SUBTOTAL(9,BG296:BG300)</f>
        <v>0</v>
      </c>
      <c r="BH295" s="59">
        <f t="shared" si="773"/>
        <v>0</v>
      </c>
      <c r="BI295" s="308">
        <f>SUM(BF295:BH295)</f>
        <v>0</v>
      </c>
      <c r="BJ295" s="454">
        <f>SUBTOTAL(9,BJ296:BJ300)</f>
        <v>0</v>
      </c>
      <c r="BK295" s="59">
        <f>SUBTOTAL(9,BK296:BK300)</f>
        <v>0</v>
      </c>
      <c r="BL295" s="59">
        <f>SUBTOTAL(9,BL296:BL300)</f>
        <v>0</v>
      </c>
      <c r="BM295" s="455">
        <f>SUM(BJ295:BL295)</f>
        <v>0</v>
      </c>
      <c r="BN295" s="517">
        <f>SUBTOTAL(9,BN296:BN300)</f>
        <v>140572.83050847449</v>
      </c>
      <c r="BO295" s="59">
        <f t="shared" ref="BO295:BP295" si="774">SUBTOTAL(9,BO296:BO300)</f>
        <v>0</v>
      </c>
      <c r="BP295" s="59">
        <f t="shared" si="774"/>
        <v>780960.16949152551</v>
      </c>
      <c r="BQ295" s="308">
        <f>SUM(BN295:BP295)</f>
        <v>921533</v>
      </c>
      <c r="BR295" s="454">
        <f>SUBTOTAL(9,BR296:BR300)</f>
        <v>26676</v>
      </c>
      <c r="BS295" s="59">
        <f t="shared" ref="BS295:BT295" si="775">SUBTOTAL(9,BS296:BS300)</f>
        <v>0</v>
      </c>
      <c r="BT295" s="59">
        <f t="shared" si="775"/>
        <v>148200</v>
      </c>
      <c r="BU295" s="455">
        <f>SUM(BR295:BT295)</f>
        <v>174876</v>
      </c>
      <c r="BV295" s="517">
        <f>SUBTOTAL(9,BV296:BV300)</f>
        <v>53352</v>
      </c>
      <c r="BW295" s="59">
        <f t="shared" ref="BW295:BX295" si="776">SUBTOTAL(9,BW296:BW300)</f>
        <v>0</v>
      </c>
      <c r="BX295" s="59">
        <f t="shared" si="776"/>
        <v>296400</v>
      </c>
      <c r="BY295" s="308">
        <f>SUM(BV295:BX295)</f>
        <v>349752</v>
      </c>
      <c r="BZ295" s="454">
        <f>SUM(BZ296:BZ300)</f>
        <v>80028</v>
      </c>
      <c r="CA295" s="59">
        <f t="shared" ref="CA295" si="777">SUBTOTAL(9,CA296:CA300)</f>
        <v>0</v>
      </c>
      <c r="CB295" s="59">
        <f>SUM(CB296:CB300)</f>
        <v>444600</v>
      </c>
      <c r="CC295" s="455">
        <f>SUBTOTAL(9,BZ295:CB295)</f>
        <v>524628</v>
      </c>
      <c r="CD295" s="363">
        <f t="shared" ref="CD295:CG296" si="778">+AH295+AL295+AP295+AT295+AX295+BB295+BF295+BJ295+BN295+BR295+BV295+BZ295</f>
        <v>300628.83050847449</v>
      </c>
      <c r="CE295" s="60">
        <f t="shared" si="778"/>
        <v>0</v>
      </c>
      <c r="CF295" s="60">
        <f t="shared" si="778"/>
        <v>1670160.1694915255</v>
      </c>
      <c r="CG295" s="364">
        <f t="shared" si="778"/>
        <v>1970789</v>
      </c>
      <c r="CH295" s="695" t="s">
        <v>739</v>
      </c>
      <c r="CI295" s="118" t="s">
        <v>766</v>
      </c>
      <c r="CJ295" s="783"/>
      <c r="CK295" s="784"/>
      <c r="CL295" s="784"/>
      <c r="CM295" s="785"/>
      <c r="CN295" s="783">
        <v>0</v>
      </c>
      <c r="CO295" s="784">
        <f t="shared" si="689"/>
        <v>0</v>
      </c>
      <c r="CP295" s="784">
        <f t="shared" si="690"/>
        <v>300628.83050847449</v>
      </c>
      <c r="CQ295" s="784">
        <f t="shared" si="691"/>
        <v>0</v>
      </c>
      <c r="CR295" s="876">
        <f t="shared" si="692"/>
        <v>1670160.1694915255</v>
      </c>
      <c r="CS295" s="785">
        <f t="shared" si="693"/>
        <v>1970789</v>
      </c>
      <c r="CT295" s="2">
        <f t="shared" si="694"/>
        <v>0</v>
      </c>
    </row>
    <row r="296" spans="2:98" ht="24.75" customHeight="1" x14ac:dyDescent="0.25">
      <c r="B296" s="293" t="str">
        <f t="shared" si="713"/>
        <v>C3</v>
      </c>
      <c r="C296" s="598" t="s">
        <v>190</v>
      </c>
      <c r="D296" s="480"/>
      <c r="E296" s="272"/>
      <c r="F296" s="272"/>
      <c r="G296" s="272"/>
      <c r="H296" s="272"/>
      <c r="I296" s="272"/>
      <c r="J296" s="272"/>
      <c r="K296" s="457"/>
      <c r="L296" s="519"/>
      <c r="M296" s="157">
        <v>614544</v>
      </c>
      <c r="N296" s="157"/>
      <c r="O296" s="157"/>
      <c r="P296" s="157"/>
      <c r="Q296" s="157"/>
      <c r="R296" s="157"/>
      <c r="S296" s="157"/>
      <c r="T296" s="158" t="s">
        <v>28</v>
      </c>
      <c r="U296" s="1047" t="s">
        <v>191</v>
      </c>
      <c r="V296" s="1052" t="s">
        <v>192</v>
      </c>
      <c r="W296" s="1054">
        <v>30</v>
      </c>
      <c r="X296" s="1103">
        <v>44697</v>
      </c>
      <c r="Y296" s="1103">
        <f>+X296+7</f>
        <v>44704</v>
      </c>
      <c r="Z296" s="1106">
        <f>+Y296+14</f>
        <v>44718</v>
      </c>
      <c r="AA296" s="1106">
        <f>+Z296+7+5+2</f>
        <v>44732</v>
      </c>
      <c r="AB296" s="1106">
        <f>+AA296+15</f>
        <v>44747</v>
      </c>
      <c r="AC296" s="1106">
        <f>+AB296+14</f>
        <v>44761</v>
      </c>
      <c r="AD296" s="1106">
        <f>+AC296+3</f>
        <v>44764</v>
      </c>
      <c r="AE296" s="1106">
        <f>+AD296+7+7</f>
        <v>44778</v>
      </c>
      <c r="AF296" s="1106">
        <f>AE296+W296</f>
        <v>44808</v>
      </c>
      <c r="AG296" s="310"/>
      <c r="AH296" s="329"/>
      <c r="AI296" s="275"/>
      <c r="AJ296" s="275"/>
      <c r="AK296" s="187">
        <f t="shared" ref="AK296:AK300" si="779">SUBTOTAL(9,AH296:AJ296)</f>
        <v>0</v>
      </c>
      <c r="AL296" s="329"/>
      <c r="AM296" s="275"/>
      <c r="AN296" s="275"/>
      <c r="AO296" s="330">
        <f t="shared" ref="AO296:AO300" si="780">SUBTOTAL(9,AL296:AN296)</f>
        <v>0</v>
      </c>
      <c r="AP296" s="490"/>
      <c r="AQ296" s="275"/>
      <c r="AR296" s="275"/>
      <c r="AS296" s="187">
        <f t="shared" ref="AS296:AS300" si="781">SUBTOTAL(9,AP296:AR296)</f>
        <v>0</v>
      </c>
      <c r="AT296" s="329"/>
      <c r="AU296" s="275"/>
      <c r="AV296" s="275"/>
      <c r="AW296" s="330">
        <f t="shared" ref="AW296:AW300" si="782">SUBTOTAL(9,AT296:AV296)</f>
        <v>0</v>
      </c>
      <c r="AX296" s="490"/>
      <c r="AY296" s="275"/>
      <c r="AZ296" s="275"/>
      <c r="BA296" s="187">
        <f t="shared" ref="BA296:BA300" si="783">SUBTOTAL(9,AX296:AZ296)</f>
        <v>0</v>
      </c>
      <c r="BB296" s="1046">
        <v>0</v>
      </c>
      <c r="BC296" s="1042"/>
      <c r="BD296" s="1042">
        <v>0</v>
      </c>
      <c r="BE296" s="1043">
        <f>BB296+BC296+BD296</f>
        <v>0</v>
      </c>
      <c r="BF296" s="490"/>
      <c r="BG296" s="275"/>
      <c r="BH296" s="275"/>
      <c r="BI296" s="187">
        <f>SUM(BF296:BH296)</f>
        <v>0</v>
      </c>
      <c r="BJ296" s="329"/>
      <c r="BK296" s="275"/>
      <c r="BL296" s="275"/>
      <c r="BM296" s="330">
        <f t="shared" ref="BM296:BM298" si="784">SUBTOTAL(9,BJ296:BL296)</f>
        <v>0</v>
      </c>
      <c r="BN296" s="1111">
        <v>140572.83050847449</v>
      </c>
      <c r="BO296" s="1112"/>
      <c r="BP296" s="1112">
        <v>780960.16949152551</v>
      </c>
      <c r="BQ296" s="1055">
        <f>BN296+BO296+BP296</f>
        <v>921533</v>
      </c>
      <c r="BR296" s="389"/>
      <c r="BS296" s="61"/>
      <c r="BT296" s="61"/>
      <c r="BU296" s="390">
        <f t="shared" ref="BU296:BU298" si="785">SUBTOTAL(9,BR296:BT296)</f>
        <v>0</v>
      </c>
      <c r="BV296" s="518"/>
      <c r="BW296" s="61"/>
      <c r="BX296" s="61"/>
      <c r="BY296" s="309">
        <f t="shared" ref="BY296:BY298" si="786">SUBTOTAL(9,BV296:BX296)</f>
        <v>0</v>
      </c>
      <c r="BZ296" s="389"/>
      <c r="CA296" s="61"/>
      <c r="CB296" s="61"/>
      <c r="CC296" s="390">
        <f t="shared" ref="CC296:CC298" si="787">SUBTOTAL(9,BZ296:CB296)</f>
        <v>0</v>
      </c>
      <c r="CD296" s="1060">
        <f t="shared" si="778"/>
        <v>140572.83050847449</v>
      </c>
      <c r="CE296" s="1061">
        <f t="shared" si="778"/>
        <v>0</v>
      </c>
      <c r="CF296" s="1061">
        <f t="shared" si="778"/>
        <v>780960.16949152551</v>
      </c>
      <c r="CG296" s="1057">
        <f t="shared" si="778"/>
        <v>921533</v>
      </c>
      <c r="CH296" s="695"/>
      <c r="CI296" s="118"/>
      <c r="CJ296" s="985"/>
      <c r="CK296" s="978"/>
      <c r="CL296" s="978"/>
      <c r="CM296" s="968"/>
      <c r="CN296" s="985">
        <v>0</v>
      </c>
      <c r="CO296" s="978">
        <f t="shared" si="689"/>
        <v>0</v>
      </c>
      <c r="CP296" s="978">
        <f t="shared" si="690"/>
        <v>140572.83050847449</v>
      </c>
      <c r="CQ296" s="978">
        <f t="shared" si="691"/>
        <v>0</v>
      </c>
      <c r="CR296" s="967">
        <f t="shared" si="692"/>
        <v>780960.16949152551</v>
      </c>
      <c r="CS296" s="968">
        <f t="shared" si="693"/>
        <v>921533</v>
      </c>
      <c r="CT296" s="2">
        <f t="shared" si="694"/>
        <v>0</v>
      </c>
    </row>
    <row r="297" spans="2:98" ht="24.75" customHeight="1" x14ac:dyDescent="0.25">
      <c r="B297" s="293" t="str">
        <f t="shared" si="713"/>
        <v>C3</v>
      </c>
      <c r="C297" s="598" t="s">
        <v>193</v>
      </c>
      <c r="D297" s="480"/>
      <c r="E297" s="272"/>
      <c r="F297" s="272"/>
      <c r="G297" s="272"/>
      <c r="H297" s="272"/>
      <c r="I297" s="272"/>
      <c r="J297" s="272"/>
      <c r="K297" s="457"/>
      <c r="L297" s="519"/>
      <c r="M297" s="157">
        <v>182381</v>
      </c>
      <c r="N297" s="157"/>
      <c r="O297" s="157"/>
      <c r="P297" s="157"/>
      <c r="Q297" s="157"/>
      <c r="R297" s="157"/>
      <c r="S297" s="157"/>
      <c r="T297" s="158" t="s">
        <v>28</v>
      </c>
      <c r="U297" s="1047"/>
      <c r="V297" s="1052"/>
      <c r="W297" s="1054"/>
      <c r="X297" s="1104"/>
      <c r="Y297" s="1104"/>
      <c r="Z297" s="1106"/>
      <c r="AA297" s="1106"/>
      <c r="AB297" s="1106"/>
      <c r="AC297" s="1106"/>
      <c r="AD297" s="1106"/>
      <c r="AE297" s="1106"/>
      <c r="AF297" s="1106"/>
      <c r="AG297" s="310"/>
      <c r="AH297" s="329"/>
      <c r="AI297" s="275"/>
      <c r="AJ297" s="275"/>
      <c r="AK297" s="187">
        <f t="shared" si="779"/>
        <v>0</v>
      </c>
      <c r="AL297" s="329"/>
      <c r="AM297" s="275"/>
      <c r="AN297" s="275"/>
      <c r="AO297" s="330">
        <f t="shared" si="780"/>
        <v>0</v>
      </c>
      <c r="AP297" s="490"/>
      <c r="AQ297" s="275"/>
      <c r="AR297" s="275"/>
      <c r="AS297" s="187">
        <f t="shared" si="781"/>
        <v>0</v>
      </c>
      <c r="AT297" s="329"/>
      <c r="AU297" s="275"/>
      <c r="AV297" s="275"/>
      <c r="AW297" s="330">
        <f t="shared" si="782"/>
        <v>0</v>
      </c>
      <c r="AX297" s="490"/>
      <c r="AY297" s="275"/>
      <c r="AZ297" s="275"/>
      <c r="BA297" s="187">
        <f t="shared" si="783"/>
        <v>0</v>
      </c>
      <c r="BB297" s="1046"/>
      <c r="BC297" s="1042"/>
      <c r="BD297" s="1042"/>
      <c r="BE297" s="1043">
        <v>921533</v>
      </c>
      <c r="BF297" s="490"/>
      <c r="BG297" s="275"/>
      <c r="BH297" s="275"/>
      <c r="BI297" s="187">
        <f t="shared" ref="BI297:BI298" si="788">SUM(BF297:BH297)</f>
        <v>0</v>
      </c>
      <c r="BJ297" s="329"/>
      <c r="BK297" s="275"/>
      <c r="BL297" s="275"/>
      <c r="BM297" s="330">
        <f t="shared" si="784"/>
        <v>0</v>
      </c>
      <c r="BN297" s="1111"/>
      <c r="BO297" s="1112"/>
      <c r="BP297" s="1112"/>
      <c r="BQ297" s="1055">
        <v>921533</v>
      </c>
      <c r="BR297" s="389"/>
      <c r="BS297" s="61"/>
      <c r="BT297" s="61"/>
      <c r="BU297" s="390">
        <f t="shared" si="785"/>
        <v>0</v>
      </c>
      <c r="BV297" s="518"/>
      <c r="BW297" s="61"/>
      <c r="BX297" s="61"/>
      <c r="BY297" s="309">
        <f t="shared" si="786"/>
        <v>0</v>
      </c>
      <c r="BZ297" s="389"/>
      <c r="CA297" s="61"/>
      <c r="CB297" s="61"/>
      <c r="CC297" s="390">
        <f t="shared" si="787"/>
        <v>0</v>
      </c>
      <c r="CD297" s="1060"/>
      <c r="CE297" s="1061"/>
      <c r="CF297" s="1061"/>
      <c r="CG297" s="1057"/>
      <c r="CH297" s="695"/>
      <c r="CI297" s="118"/>
      <c r="CJ297" s="985"/>
      <c r="CK297" s="978"/>
      <c r="CL297" s="978"/>
      <c r="CM297" s="968"/>
      <c r="CN297" s="985">
        <v>0</v>
      </c>
      <c r="CO297" s="978">
        <f t="shared" si="689"/>
        <v>0</v>
      </c>
      <c r="CP297" s="978">
        <f t="shared" si="690"/>
        <v>0</v>
      </c>
      <c r="CQ297" s="978">
        <f t="shared" si="691"/>
        <v>0</v>
      </c>
      <c r="CR297" s="967">
        <f t="shared" si="692"/>
        <v>0</v>
      </c>
      <c r="CS297" s="968">
        <f t="shared" si="693"/>
        <v>0</v>
      </c>
      <c r="CT297" s="2">
        <f t="shared" si="694"/>
        <v>0</v>
      </c>
    </row>
    <row r="298" spans="2:98" ht="24.75" customHeight="1" x14ac:dyDescent="0.25">
      <c r="B298" s="293" t="str">
        <f t="shared" si="713"/>
        <v>C3</v>
      </c>
      <c r="C298" s="598" t="s">
        <v>194</v>
      </c>
      <c r="D298" s="480"/>
      <c r="E298" s="272"/>
      <c r="F298" s="272"/>
      <c r="G298" s="272"/>
      <c r="H298" s="272"/>
      <c r="I298" s="272"/>
      <c r="J298" s="272"/>
      <c r="K298" s="457"/>
      <c r="L298" s="519"/>
      <c r="M298" s="157">
        <v>124608</v>
      </c>
      <c r="N298" s="157"/>
      <c r="O298" s="157"/>
      <c r="P298" s="157"/>
      <c r="Q298" s="157"/>
      <c r="R298" s="157"/>
      <c r="S298" s="157"/>
      <c r="T298" s="158" t="s">
        <v>28</v>
      </c>
      <c r="U298" s="1047"/>
      <c r="V298" s="1052"/>
      <c r="W298" s="1054"/>
      <c r="X298" s="1105"/>
      <c r="Y298" s="1105"/>
      <c r="Z298" s="1106"/>
      <c r="AA298" s="1106"/>
      <c r="AB298" s="1106"/>
      <c r="AC298" s="1106"/>
      <c r="AD298" s="1106"/>
      <c r="AE298" s="1106"/>
      <c r="AF298" s="1106"/>
      <c r="AG298" s="310"/>
      <c r="AH298" s="329"/>
      <c r="AI298" s="275"/>
      <c r="AJ298" s="275"/>
      <c r="AK298" s="187">
        <f t="shared" si="779"/>
        <v>0</v>
      </c>
      <c r="AL298" s="329"/>
      <c r="AM298" s="275"/>
      <c r="AN298" s="275"/>
      <c r="AO298" s="330">
        <f t="shared" si="780"/>
        <v>0</v>
      </c>
      <c r="AP298" s="490"/>
      <c r="AQ298" s="275"/>
      <c r="AR298" s="275"/>
      <c r="AS298" s="187">
        <f t="shared" si="781"/>
        <v>0</v>
      </c>
      <c r="AT298" s="329"/>
      <c r="AU298" s="275"/>
      <c r="AV298" s="275"/>
      <c r="AW298" s="330">
        <f t="shared" si="782"/>
        <v>0</v>
      </c>
      <c r="AX298" s="490"/>
      <c r="AY298" s="275"/>
      <c r="AZ298" s="275"/>
      <c r="BA298" s="187">
        <f t="shared" si="783"/>
        <v>0</v>
      </c>
      <c r="BB298" s="1046"/>
      <c r="BC298" s="1042"/>
      <c r="BD298" s="1042"/>
      <c r="BE298" s="1043">
        <v>921533</v>
      </c>
      <c r="BF298" s="490"/>
      <c r="BG298" s="275"/>
      <c r="BH298" s="275"/>
      <c r="BI298" s="187">
        <f t="shared" si="788"/>
        <v>0</v>
      </c>
      <c r="BJ298" s="329"/>
      <c r="BK298" s="275"/>
      <c r="BL298" s="275"/>
      <c r="BM298" s="330">
        <f t="shared" si="784"/>
        <v>0</v>
      </c>
      <c r="BN298" s="1111"/>
      <c r="BO298" s="1112"/>
      <c r="BP298" s="1112"/>
      <c r="BQ298" s="1055">
        <v>921533</v>
      </c>
      <c r="BR298" s="389"/>
      <c r="BS298" s="61"/>
      <c r="BT298" s="61"/>
      <c r="BU298" s="390">
        <f t="shared" si="785"/>
        <v>0</v>
      </c>
      <c r="BV298" s="518"/>
      <c r="BW298" s="61"/>
      <c r="BX298" s="61"/>
      <c r="BY298" s="309">
        <f t="shared" si="786"/>
        <v>0</v>
      </c>
      <c r="BZ298" s="389"/>
      <c r="CA298" s="61"/>
      <c r="CB298" s="61"/>
      <c r="CC298" s="390">
        <f t="shared" si="787"/>
        <v>0</v>
      </c>
      <c r="CD298" s="1060"/>
      <c r="CE298" s="1061"/>
      <c r="CF298" s="1061"/>
      <c r="CG298" s="1057"/>
      <c r="CH298" s="695"/>
      <c r="CI298" s="118"/>
      <c r="CJ298" s="985"/>
      <c r="CK298" s="978"/>
      <c r="CL298" s="978"/>
      <c r="CM298" s="968"/>
      <c r="CN298" s="985">
        <v>0</v>
      </c>
      <c r="CO298" s="978">
        <f t="shared" si="689"/>
        <v>0</v>
      </c>
      <c r="CP298" s="978">
        <f t="shared" si="690"/>
        <v>0</v>
      </c>
      <c r="CQ298" s="978">
        <f t="shared" si="691"/>
        <v>0</v>
      </c>
      <c r="CR298" s="967">
        <f t="shared" si="692"/>
        <v>0</v>
      </c>
      <c r="CS298" s="968">
        <f t="shared" si="693"/>
        <v>0</v>
      </c>
      <c r="CT298" s="2">
        <f t="shared" si="694"/>
        <v>0</v>
      </c>
    </row>
    <row r="299" spans="2:98" ht="24.75" customHeight="1" x14ac:dyDescent="0.25">
      <c r="B299" s="293" t="str">
        <f t="shared" si="713"/>
        <v>C3</v>
      </c>
      <c r="C299" s="598" t="s">
        <v>195</v>
      </c>
      <c r="D299" s="480"/>
      <c r="E299" s="272"/>
      <c r="F299" s="272"/>
      <c r="G299" s="272"/>
      <c r="H299" s="272"/>
      <c r="I299" s="272"/>
      <c r="J299" s="272"/>
      <c r="K299" s="457"/>
      <c r="L299" s="519"/>
      <c r="M299" s="157">
        <v>1748760</v>
      </c>
      <c r="N299" s="157"/>
      <c r="O299" s="157"/>
      <c r="P299" s="157"/>
      <c r="Q299" s="157"/>
      <c r="R299" s="157"/>
      <c r="S299" s="157"/>
      <c r="T299" s="158" t="s">
        <v>28</v>
      </c>
      <c r="U299" s="1047"/>
      <c r="V299" s="1052"/>
      <c r="W299" s="99">
        <v>120</v>
      </c>
      <c r="X299" s="183">
        <v>44697</v>
      </c>
      <c r="Y299" s="183">
        <f>+X299+7</f>
        <v>44704</v>
      </c>
      <c r="Z299" s="183">
        <f>+Y299+14</f>
        <v>44718</v>
      </c>
      <c r="AA299" s="181">
        <f>+Z299+7+5+2</f>
        <v>44732</v>
      </c>
      <c r="AB299" s="181">
        <f>+AA299+30+7</f>
        <v>44769</v>
      </c>
      <c r="AC299" s="181">
        <f>+AB299+3+3+14</f>
        <v>44789</v>
      </c>
      <c r="AD299" s="181">
        <f>+AC299+3</f>
        <v>44792</v>
      </c>
      <c r="AE299" s="181">
        <f>+AD299+7+7</f>
        <v>44806</v>
      </c>
      <c r="AF299" s="184">
        <f>AE299+W299</f>
        <v>44926</v>
      </c>
      <c r="AG299" s="310"/>
      <c r="AH299" s="329"/>
      <c r="AI299" s="275"/>
      <c r="AJ299" s="275"/>
      <c r="AK299" s="187">
        <f t="shared" si="779"/>
        <v>0</v>
      </c>
      <c r="AL299" s="329"/>
      <c r="AM299" s="275"/>
      <c r="AN299" s="275"/>
      <c r="AO299" s="330">
        <f t="shared" si="780"/>
        <v>0</v>
      </c>
      <c r="AP299" s="490"/>
      <c r="AQ299" s="275"/>
      <c r="AR299" s="275"/>
      <c r="AS299" s="187">
        <f t="shared" si="781"/>
        <v>0</v>
      </c>
      <c r="AT299" s="329"/>
      <c r="AU299" s="275"/>
      <c r="AV299" s="275"/>
      <c r="AW299" s="330">
        <f t="shared" si="782"/>
        <v>0</v>
      </c>
      <c r="AX299" s="490"/>
      <c r="AY299" s="275"/>
      <c r="AZ299" s="275"/>
      <c r="BA299" s="187">
        <f t="shared" si="783"/>
        <v>0</v>
      </c>
      <c r="BB299" s="329">
        <v>0</v>
      </c>
      <c r="BC299" s="275"/>
      <c r="BD299" s="275">
        <v>0</v>
      </c>
      <c r="BE299" s="390">
        <f>SUM(BB299:BD299)</f>
        <v>0</v>
      </c>
      <c r="BF299" s="519">
        <v>0</v>
      </c>
      <c r="BG299" s="272"/>
      <c r="BH299" s="272">
        <v>0</v>
      </c>
      <c r="BI299" s="187">
        <f>BF299+BG299+BH299</f>
        <v>0</v>
      </c>
      <c r="BJ299" s="550"/>
      <c r="BK299" s="68"/>
      <c r="BL299" s="68"/>
      <c r="BM299" s="551"/>
      <c r="BN299" s="519"/>
      <c r="BO299" s="272"/>
      <c r="BP299" s="272"/>
      <c r="BQ299" s="310"/>
      <c r="BR299" s="389">
        <v>26676</v>
      </c>
      <c r="BS299" s="61"/>
      <c r="BT299" s="61">
        <v>148200</v>
      </c>
      <c r="BU299" s="390">
        <f>SUM(BR299:BT299)</f>
        <v>174876</v>
      </c>
      <c r="BV299" s="519">
        <v>53352</v>
      </c>
      <c r="BW299" s="272"/>
      <c r="BX299" s="272">
        <v>296400</v>
      </c>
      <c r="BY299" s="309">
        <f>BV299+BW299+BX299</f>
        <v>349752</v>
      </c>
      <c r="BZ299" s="480">
        <v>80028</v>
      </c>
      <c r="CA299" s="272"/>
      <c r="CB299" s="272">
        <v>444600</v>
      </c>
      <c r="CC299" s="457">
        <f>BZ299+CA299+CB299</f>
        <v>524628</v>
      </c>
      <c r="CD299" s="365">
        <f t="shared" ref="CD299:CG317" si="789">+AH299+AL299+AP299+AT299+AX299+BB299+BF299+BJ299+BN299+BR299+BV299+BZ299</f>
        <v>160056</v>
      </c>
      <c r="CE299" s="277">
        <f t="shared" si="789"/>
        <v>0</v>
      </c>
      <c r="CF299" s="277">
        <f t="shared" si="789"/>
        <v>889200</v>
      </c>
      <c r="CG299" s="366">
        <f t="shared" si="789"/>
        <v>1049256</v>
      </c>
      <c r="CH299" s="695"/>
      <c r="CI299" s="118"/>
      <c r="CJ299" s="744"/>
      <c r="CK299" s="745"/>
      <c r="CL299" s="745"/>
      <c r="CM299" s="746"/>
      <c r="CN299" s="849">
        <v>0</v>
      </c>
      <c r="CO299" s="851">
        <f t="shared" si="689"/>
        <v>0</v>
      </c>
      <c r="CP299" s="851">
        <f t="shared" si="690"/>
        <v>160056</v>
      </c>
      <c r="CQ299" s="851">
        <f t="shared" si="691"/>
        <v>0</v>
      </c>
      <c r="CR299" s="861">
        <f t="shared" si="692"/>
        <v>889200</v>
      </c>
      <c r="CS299" s="853">
        <f t="shared" si="693"/>
        <v>1049256</v>
      </c>
      <c r="CT299" s="2">
        <f t="shared" si="694"/>
        <v>0</v>
      </c>
    </row>
    <row r="300" spans="2:98" ht="24.75" customHeight="1" x14ac:dyDescent="0.25">
      <c r="B300" s="293" t="str">
        <f t="shared" si="713"/>
        <v>C3</v>
      </c>
      <c r="C300" s="598" t="s">
        <v>196</v>
      </c>
      <c r="D300" s="480"/>
      <c r="E300" s="272"/>
      <c r="F300" s="272"/>
      <c r="G300" s="272"/>
      <c r="H300" s="272"/>
      <c r="I300" s="272"/>
      <c r="J300" s="272"/>
      <c r="K300" s="457"/>
      <c r="L300" s="519"/>
      <c r="M300" s="157">
        <v>977707</v>
      </c>
      <c r="N300" s="157"/>
      <c r="O300" s="157"/>
      <c r="P300" s="157"/>
      <c r="Q300" s="157"/>
      <c r="R300" s="157"/>
      <c r="S300" s="157"/>
      <c r="T300" s="158" t="s">
        <v>28</v>
      </c>
      <c r="U300" s="48" t="s">
        <v>169</v>
      </c>
      <c r="V300" s="48" t="s">
        <v>75</v>
      </c>
      <c r="W300" s="99">
        <v>255</v>
      </c>
      <c r="X300" s="181">
        <v>44819</v>
      </c>
      <c r="Y300" s="181">
        <f>+X300+7</f>
        <v>44826</v>
      </c>
      <c r="Z300" s="183">
        <f>+Y300+14</f>
        <v>44840</v>
      </c>
      <c r="AA300" s="181">
        <f>+Z300+7+5+2</f>
        <v>44854</v>
      </c>
      <c r="AB300" s="181">
        <f>+AA300+30+7</f>
        <v>44891</v>
      </c>
      <c r="AC300" s="181">
        <f>+AB300+3+3+14</f>
        <v>44911</v>
      </c>
      <c r="AD300" s="181">
        <f>+AC300+3</f>
        <v>44914</v>
      </c>
      <c r="AE300" s="184">
        <f>+AD300+7+7</f>
        <v>44928</v>
      </c>
      <c r="AF300" s="181">
        <f>AE300+W300</f>
        <v>45183</v>
      </c>
      <c r="AG300" s="310"/>
      <c r="AH300" s="329"/>
      <c r="AI300" s="275"/>
      <c r="AJ300" s="275"/>
      <c r="AK300" s="187">
        <f t="shared" si="779"/>
        <v>0</v>
      </c>
      <c r="AL300" s="329"/>
      <c r="AM300" s="275"/>
      <c r="AN300" s="275"/>
      <c r="AO300" s="330">
        <f t="shared" si="780"/>
        <v>0</v>
      </c>
      <c r="AP300" s="490"/>
      <c r="AQ300" s="275"/>
      <c r="AR300" s="275"/>
      <c r="AS300" s="187">
        <f t="shared" si="781"/>
        <v>0</v>
      </c>
      <c r="AT300" s="329"/>
      <c r="AU300" s="275"/>
      <c r="AV300" s="275"/>
      <c r="AW300" s="330">
        <f t="shared" si="782"/>
        <v>0</v>
      </c>
      <c r="AX300" s="490"/>
      <c r="AY300" s="275"/>
      <c r="AZ300" s="275"/>
      <c r="BA300" s="187">
        <f t="shared" si="783"/>
        <v>0</v>
      </c>
      <c r="BB300" s="329"/>
      <c r="BC300" s="275"/>
      <c r="BD300" s="275"/>
      <c r="BE300" s="330">
        <f t="shared" ref="BE300" si="790">SUBTOTAL(9,BB300:BD300)</f>
        <v>0</v>
      </c>
      <c r="BF300" s="519">
        <f>+BI300-BH300</f>
        <v>0</v>
      </c>
      <c r="BG300" s="272"/>
      <c r="BH300" s="272">
        <f>+BI300/1.18</f>
        <v>0</v>
      </c>
      <c r="BI300" s="310"/>
      <c r="BJ300" s="480">
        <f>+BM300-BL300</f>
        <v>0</v>
      </c>
      <c r="BK300" s="272"/>
      <c r="BL300" s="272">
        <f>+BM300/1.18</f>
        <v>0</v>
      </c>
      <c r="BM300" s="457"/>
      <c r="BN300" s="519">
        <f>+BQ300-BP300</f>
        <v>0</v>
      </c>
      <c r="BO300" s="272"/>
      <c r="BP300" s="272">
        <f>+BQ300/1.18</f>
        <v>0</v>
      </c>
      <c r="BQ300" s="310"/>
      <c r="BR300" s="480"/>
      <c r="BS300" s="272"/>
      <c r="BT300" s="272"/>
      <c r="BU300" s="457"/>
      <c r="BV300" s="519"/>
      <c r="BW300" s="272"/>
      <c r="BX300" s="272"/>
      <c r="BY300" s="310"/>
      <c r="BZ300" s="480"/>
      <c r="CA300" s="272"/>
      <c r="CB300" s="272"/>
      <c r="CC300" s="457"/>
      <c r="CD300" s="365">
        <f t="shared" si="789"/>
        <v>0</v>
      </c>
      <c r="CE300" s="277">
        <f t="shared" si="789"/>
        <v>0</v>
      </c>
      <c r="CF300" s="277">
        <f t="shared" si="789"/>
        <v>0</v>
      </c>
      <c r="CG300" s="366">
        <f t="shared" si="789"/>
        <v>0</v>
      </c>
      <c r="CH300" s="695"/>
      <c r="CI300" s="118"/>
      <c r="CJ300" s="744"/>
      <c r="CK300" s="745"/>
      <c r="CL300" s="745"/>
      <c r="CM300" s="746"/>
      <c r="CN300" s="849">
        <v>0</v>
      </c>
      <c r="CO300" s="851">
        <f t="shared" si="689"/>
        <v>0</v>
      </c>
      <c r="CP300" s="851">
        <f t="shared" si="690"/>
        <v>0</v>
      </c>
      <c r="CQ300" s="851">
        <f t="shared" si="691"/>
        <v>0</v>
      </c>
      <c r="CR300" s="861">
        <f t="shared" si="692"/>
        <v>0</v>
      </c>
      <c r="CS300" s="853">
        <f t="shared" si="693"/>
        <v>0</v>
      </c>
      <c r="CT300" s="2">
        <f t="shared" si="694"/>
        <v>0</v>
      </c>
    </row>
    <row r="301" spans="2:98" ht="24.75" customHeight="1" x14ac:dyDescent="0.25">
      <c r="B301" s="293" t="str">
        <f t="shared" si="713"/>
        <v>C3</v>
      </c>
      <c r="C301" s="604" t="s">
        <v>197</v>
      </c>
      <c r="D301" s="647"/>
      <c r="E301" s="98"/>
      <c r="F301" s="98"/>
      <c r="G301" s="98"/>
      <c r="H301" s="98"/>
      <c r="I301" s="98"/>
      <c r="J301" s="98"/>
      <c r="K301" s="648"/>
      <c r="L301" s="588"/>
      <c r="M301" s="98">
        <f>+M302</f>
        <v>1690000</v>
      </c>
      <c r="N301" s="98"/>
      <c r="O301" s="98"/>
      <c r="P301" s="98"/>
      <c r="Q301" s="98"/>
      <c r="R301" s="98"/>
      <c r="S301" s="98"/>
      <c r="T301" s="98"/>
      <c r="U301" s="98"/>
      <c r="V301" s="98"/>
      <c r="W301" s="98"/>
      <c r="X301" s="98"/>
      <c r="Y301" s="98"/>
      <c r="Z301" s="98"/>
      <c r="AA301" s="98"/>
      <c r="AB301" s="98"/>
      <c r="AC301" s="98"/>
      <c r="AD301" s="98"/>
      <c r="AE301" s="98"/>
      <c r="AF301" s="98"/>
      <c r="AG301" s="310"/>
      <c r="AH301" s="454">
        <f>AH302</f>
        <v>0</v>
      </c>
      <c r="AI301" s="59">
        <f t="shared" ref="AI301:AJ301" si="791">AI302</f>
        <v>0</v>
      </c>
      <c r="AJ301" s="59">
        <f t="shared" si="791"/>
        <v>0</v>
      </c>
      <c r="AK301" s="308">
        <f>SUBTOTAL(9,AH301:AJ301)</f>
        <v>0</v>
      </c>
      <c r="AL301" s="454">
        <f>AL302</f>
        <v>0</v>
      </c>
      <c r="AM301" s="59">
        <f t="shared" ref="AM301:AN301" si="792">AM302</f>
        <v>0</v>
      </c>
      <c r="AN301" s="59">
        <f t="shared" si="792"/>
        <v>0</v>
      </c>
      <c r="AO301" s="455">
        <f>SUBTOTAL(9,AL301:AN301)</f>
        <v>0</v>
      </c>
      <c r="AP301" s="517">
        <f>AP302</f>
        <v>0</v>
      </c>
      <c r="AQ301" s="59">
        <f t="shared" ref="AQ301:AR301" si="793">AQ302</f>
        <v>0</v>
      </c>
      <c r="AR301" s="59">
        <f t="shared" si="793"/>
        <v>0</v>
      </c>
      <c r="AS301" s="308">
        <f>SUBTOTAL(9,AP301:AR301)</f>
        <v>0</v>
      </c>
      <c r="AT301" s="454">
        <f>AT302</f>
        <v>0</v>
      </c>
      <c r="AU301" s="59">
        <f t="shared" ref="AU301:AV301" si="794">AU302</f>
        <v>0</v>
      </c>
      <c r="AV301" s="59">
        <f t="shared" si="794"/>
        <v>0</v>
      </c>
      <c r="AW301" s="455">
        <f>SUBTOTAL(9,AT301:AV301)</f>
        <v>0</v>
      </c>
      <c r="AX301" s="517">
        <f>AX302</f>
        <v>0</v>
      </c>
      <c r="AY301" s="59">
        <f t="shared" ref="AY301:AZ301" si="795">AY302</f>
        <v>0</v>
      </c>
      <c r="AZ301" s="59">
        <f t="shared" si="795"/>
        <v>0</v>
      </c>
      <c r="BA301" s="308">
        <f>SUBTOTAL(9,AX301:AZ301)</f>
        <v>0</v>
      </c>
      <c r="BB301" s="454">
        <f>BB302</f>
        <v>0</v>
      </c>
      <c r="BC301" s="59">
        <f t="shared" ref="BC301:BD301" si="796">BC302</f>
        <v>0</v>
      </c>
      <c r="BD301" s="59">
        <f t="shared" si="796"/>
        <v>0</v>
      </c>
      <c r="BE301" s="455">
        <f>SUBTOTAL(9,BB301:BD301)</f>
        <v>0</v>
      </c>
      <c r="BF301" s="517">
        <f>BF302</f>
        <v>0</v>
      </c>
      <c r="BG301" s="59">
        <f t="shared" ref="BG301:BH301" si="797">BG302</f>
        <v>0</v>
      </c>
      <c r="BH301" s="59">
        <f t="shared" si="797"/>
        <v>0</v>
      </c>
      <c r="BI301" s="308">
        <f>SUBTOTAL(9,BF301:BH301)</f>
        <v>0</v>
      </c>
      <c r="BJ301" s="454">
        <f>BJ302</f>
        <v>0</v>
      </c>
      <c r="BK301" s="59">
        <f t="shared" ref="BK301:BL301" si="798">BK302</f>
        <v>0</v>
      </c>
      <c r="BL301" s="59">
        <f t="shared" si="798"/>
        <v>0</v>
      </c>
      <c r="BM301" s="455">
        <f>SUBTOTAL(9,BJ301:BL301)</f>
        <v>0</v>
      </c>
      <c r="BN301" s="517">
        <f>BN302</f>
        <v>0</v>
      </c>
      <c r="BO301" s="59">
        <f t="shared" ref="BO301:BP301" si="799">BO302</f>
        <v>0</v>
      </c>
      <c r="BP301" s="59">
        <f t="shared" si="799"/>
        <v>0</v>
      </c>
      <c r="BQ301" s="308">
        <f>SUBTOTAL(9,BN301:BP301)</f>
        <v>0</v>
      </c>
      <c r="BR301" s="454">
        <f>BR302</f>
        <v>0</v>
      </c>
      <c r="BS301" s="59">
        <f t="shared" ref="BS301:BT301" si="800">BS302</f>
        <v>0</v>
      </c>
      <c r="BT301" s="59">
        <f t="shared" si="800"/>
        <v>0</v>
      </c>
      <c r="BU301" s="455">
        <f>SUBTOTAL(9,BR301:BT301)</f>
        <v>0</v>
      </c>
      <c r="BV301" s="517">
        <f>BV302</f>
        <v>0</v>
      </c>
      <c r="BW301" s="59">
        <f t="shared" ref="BW301:BX301" si="801">BW302</f>
        <v>0</v>
      </c>
      <c r="BX301" s="59">
        <f t="shared" si="801"/>
        <v>0</v>
      </c>
      <c r="BY301" s="308">
        <f>SUBTOTAL(9,BV301:BX301)</f>
        <v>0</v>
      </c>
      <c r="BZ301" s="454">
        <f>BZ302</f>
        <v>25779.661016949132</v>
      </c>
      <c r="CA301" s="59">
        <f t="shared" ref="CA301:CB301" si="802">CA302</f>
        <v>0</v>
      </c>
      <c r="CB301" s="59">
        <f t="shared" si="802"/>
        <v>143220.33898305087</v>
      </c>
      <c r="CC301" s="455">
        <f>SUBTOTAL(9,BZ301:CB301)</f>
        <v>169000</v>
      </c>
      <c r="CD301" s="363">
        <f t="shared" si="789"/>
        <v>25779.661016949132</v>
      </c>
      <c r="CE301" s="60">
        <f t="shared" si="789"/>
        <v>0</v>
      </c>
      <c r="CF301" s="60">
        <f t="shared" si="789"/>
        <v>143220.33898305087</v>
      </c>
      <c r="CG301" s="364">
        <f t="shared" si="789"/>
        <v>169000</v>
      </c>
      <c r="CH301" s="695" t="s">
        <v>739</v>
      </c>
      <c r="CI301" s="118" t="s">
        <v>766</v>
      </c>
      <c r="CJ301" s="783"/>
      <c r="CK301" s="784"/>
      <c r="CL301" s="784"/>
      <c r="CM301" s="785"/>
      <c r="CN301" s="783">
        <v>0</v>
      </c>
      <c r="CO301" s="784">
        <f t="shared" si="689"/>
        <v>0</v>
      </c>
      <c r="CP301" s="784">
        <f t="shared" si="690"/>
        <v>25779.661016949132</v>
      </c>
      <c r="CQ301" s="784">
        <f t="shared" si="691"/>
        <v>0</v>
      </c>
      <c r="CR301" s="876">
        <f t="shared" si="692"/>
        <v>143220.33898305087</v>
      </c>
      <c r="CS301" s="785">
        <f t="shared" si="693"/>
        <v>169000</v>
      </c>
      <c r="CT301" s="2">
        <f t="shared" si="694"/>
        <v>0</v>
      </c>
    </row>
    <row r="302" spans="2:98" ht="24.75" customHeight="1" x14ac:dyDescent="0.25">
      <c r="B302" s="293" t="str">
        <f t="shared" si="713"/>
        <v>C3</v>
      </c>
      <c r="C302" s="598" t="s">
        <v>198</v>
      </c>
      <c r="D302" s="480"/>
      <c r="E302" s="272"/>
      <c r="F302" s="272"/>
      <c r="G302" s="272"/>
      <c r="H302" s="272"/>
      <c r="I302" s="272"/>
      <c r="J302" s="272"/>
      <c r="K302" s="457"/>
      <c r="L302" s="519"/>
      <c r="M302" s="157">
        <v>1690000</v>
      </c>
      <c r="N302" s="157"/>
      <c r="O302" s="157"/>
      <c r="P302" s="157"/>
      <c r="Q302" s="157"/>
      <c r="R302" s="157"/>
      <c r="S302" s="157"/>
      <c r="T302" s="158" t="s">
        <v>28</v>
      </c>
      <c r="U302" s="48" t="s">
        <v>169</v>
      </c>
      <c r="V302" s="48" t="s">
        <v>75</v>
      </c>
      <c r="W302" s="99">
        <v>150</v>
      </c>
      <c r="X302" s="177"/>
      <c r="Y302" s="173">
        <v>44771</v>
      </c>
      <c r="Z302" s="173">
        <f>+Y302+14</f>
        <v>44785</v>
      </c>
      <c r="AA302" s="173">
        <f>+Z302+7+5+2</f>
        <v>44799</v>
      </c>
      <c r="AB302" s="173">
        <f>+AA302+30+7</f>
        <v>44836</v>
      </c>
      <c r="AC302" s="173">
        <f>+AB302+3+3+14</f>
        <v>44856</v>
      </c>
      <c r="AD302" s="173">
        <f>+AC302+3</f>
        <v>44859</v>
      </c>
      <c r="AE302" s="173">
        <f>+AD302+7+7</f>
        <v>44873</v>
      </c>
      <c r="AF302" s="173">
        <f>AE302+W302</f>
        <v>45023</v>
      </c>
      <c r="AG302" s="310"/>
      <c r="AH302" s="329"/>
      <c r="AI302" s="275"/>
      <c r="AJ302" s="275"/>
      <c r="AK302" s="187">
        <f>SUBTOTAL(9,AH302:AJ302)</f>
        <v>0</v>
      </c>
      <c r="AL302" s="329"/>
      <c r="AM302" s="275"/>
      <c r="AN302" s="275"/>
      <c r="AO302" s="330">
        <f>SUBTOTAL(9,AL302:AN302)</f>
        <v>0</v>
      </c>
      <c r="AP302" s="490"/>
      <c r="AQ302" s="275"/>
      <c r="AR302" s="275"/>
      <c r="AS302" s="187">
        <f>SUBTOTAL(9,AP302:AR302)</f>
        <v>0</v>
      </c>
      <c r="AT302" s="329"/>
      <c r="AU302" s="275"/>
      <c r="AV302" s="275"/>
      <c r="AW302" s="330">
        <f>SUBTOTAL(9,AT302:AV302)</f>
        <v>0</v>
      </c>
      <c r="AX302" s="490"/>
      <c r="AY302" s="275"/>
      <c r="AZ302" s="275"/>
      <c r="BA302" s="187">
        <f>SUBTOTAL(9,AX302:AZ302)</f>
        <v>0</v>
      </c>
      <c r="BB302" s="329"/>
      <c r="BC302" s="275"/>
      <c r="BD302" s="275"/>
      <c r="BE302" s="330">
        <f>SUBTOTAL(9,BB302:BD302)</f>
        <v>0</v>
      </c>
      <c r="BF302" s="490"/>
      <c r="BG302" s="275"/>
      <c r="BH302" s="275"/>
      <c r="BI302" s="187">
        <f>SUBTOTAL(9,BF302:BH302)</f>
        <v>0</v>
      </c>
      <c r="BJ302" s="329"/>
      <c r="BK302" s="275"/>
      <c r="BL302" s="275"/>
      <c r="BM302" s="330">
        <f>SUBTOTAL(9,BJ302:BL302)</f>
        <v>0</v>
      </c>
      <c r="BN302" s="490"/>
      <c r="BO302" s="275"/>
      <c r="BP302" s="275"/>
      <c r="BQ302" s="187">
        <f>SUBTOTAL(9,BN302:BP302)</f>
        <v>0</v>
      </c>
      <c r="BR302" s="329"/>
      <c r="BS302" s="275"/>
      <c r="BT302" s="275"/>
      <c r="BU302" s="330">
        <f>SUBTOTAL(9,BR302:BT302)</f>
        <v>0</v>
      </c>
      <c r="BV302" s="490"/>
      <c r="BW302" s="275"/>
      <c r="BX302" s="275"/>
      <c r="BY302" s="187">
        <f>SUBTOTAL(9,BV302:BX302)</f>
        <v>0</v>
      </c>
      <c r="BZ302" s="329">
        <v>25779.661016949132</v>
      </c>
      <c r="CA302" s="275"/>
      <c r="CB302" s="275">
        <v>143220.33898305087</v>
      </c>
      <c r="CC302" s="330">
        <f>SUBTOTAL(9,BZ302:CB302)</f>
        <v>169000</v>
      </c>
      <c r="CD302" s="365">
        <f t="shared" si="789"/>
        <v>25779.661016949132</v>
      </c>
      <c r="CE302" s="277">
        <f t="shared" si="789"/>
        <v>0</v>
      </c>
      <c r="CF302" s="277">
        <f t="shared" si="789"/>
        <v>143220.33898305087</v>
      </c>
      <c r="CG302" s="366">
        <f t="shared" si="789"/>
        <v>169000</v>
      </c>
      <c r="CH302" s="695"/>
      <c r="CI302" s="118"/>
      <c r="CJ302" s="744"/>
      <c r="CK302" s="745"/>
      <c r="CL302" s="745"/>
      <c r="CM302" s="746"/>
      <c r="CN302" s="849">
        <v>0</v>
      </c>
      <c r="CO302" s="851">
        <f t="shared" si="689"/>
        <v>0</v>
      </c>
      <c r="CP302" s="851">
        <f t="shared" si="690"/>
        <v>25779.661016949132</v>
      </c>
      <c r="CQ302" s="851">
        <f t="shared" si="691"/>
        <v>0</v>
      </c>
      <c r="CR302" s="861">
        <f t="shared" si="692"/>
        <v>143220.33898305087</v>
      </c>
      <c r="CS302" s="853">
        <f t="shared" si="693"/>
        <v>169000</v>
      </c>
      <c r="CT302" s="2">
        <f t="shared" si="694"/>
        <v>0</v>
      </c>
    </row>
    <row r="303" spans="2:98" ht="24.75" customHeight="1" x14ac:dyDescent="0.25">
      <c r="B303" s="293" t="str">
        <f t="shared" si="713"/>
        <v>C3</v>
      </c>
      <c r="C303" s="604" t="s">
        <v>199</v>
      </c>
      <c r="D303" s="647"/>
      <c r="E303" s="98"/>
      <c r="F303" s="98"/>
      <c r="G303" s="98"/>
      <c r="H303" s="98"/>
      <c r="I303" s="98"/>
      <c r="J303" s="98"/>
      <c r="K303" s="648"/>
      <c r="L303" s="588"/>
      <c r="M303" s="156">
        <f>+SUM(M304:M307)</f>
        <v>739000</v>
      </c>
      <c r="N303" s="156"/>
      <c r="O303" s="156"/>
      <c r="P303" s="156"/>
      <c r="Q303" s="156"/>
      <c r="R303" s="156"/>
      <c r="S303" s="156"/>
      <c r="T303" s="156"/>
      <c r="U303" s="98"/>
      <c r="V303" s="98"/>
      <c r="W303" s="98"/>
      <c r="X303" s="98"/>
      <c r="Y303" s="156"/>
      <c r="Z303" s="156"/>
      <c r="AA303" s="156"/>
      <c r="AB303" s="156"/>
      <c r="AC303" s="98"/>
      <c r="AD303" s="98"/>
      <c r="AE303" s="98"/>
      <c r="AF303" s="98"/>
      <c r="AG303" s="310"/>
      <c r="AH303" s="454">
        <f>SUBTOTAL(9,AH304:AH307)</f>
        <v>0</v>
      </c>
      <c r="AI303" s="59">
        <f t="shared" ref="AI303:AJ303" si="803">SUBTOTAL(9,AI304:AI307)</f>
        <v>0</v>
      </c>
      <c r="AJ303" s="59">
        <f t="shared" si="803"/>
        <v>0</v>
      </c>
      <c r="AK303" s="308">
        <f>SUBTOTAL(9,AH303:AJ303)</f>
        <v>0</v>
      </c>
      <c r="AL303" s="454">
        <f>SUBTOTAL(9,AL304:AL307)</f>
        <v>0</v>
      </c>
      <c r="AM303" s="59">
        <f t="shared" ref="AM303:AN303" si="804">SUBTOTAL(9,AM304:AM307)</f>
        <v>0</v>
      </c>
      <c r="AN303" s="59">
        <f t="shared" si="804"/>
        <v>0</v>
      </c>
      <c r="AO303" s="455">
        <f>SUBTOTAL(9,AL303:AN303)</f>
        <v>0</v>
      </c>
      <c r="AP303" s="517">
        <f>SUBTOTAL(9,AP304:AP307)</f>
        <v>0</v>
      </c>
      <c r="AQ303" s="59">
        <f t="shared" ref="AQ303:AR303" si="805">SUBTOTAL(9,AQ304:AQ307)</f>
        <v>0</v>
      </c>
      <c r="AR303" s="59">
        <f t="shared" si="805"/>
        <v>0</v>
      </c>
      <c r="AS303" s="308">
        <f>SUBTOTAL(9,AP303:AR303)</f>
        <v>0</v>
      </c>
      <c r="AT303" s="454">
        <f>SUBTOTAL(9,AT304:AT307)</f>
        <v>0</v>
      </c>
      <c r="AU303" s="59">
        <f t="shared" ref="AU303:AV303" si="806">SUBTOTAL(9,AU304:AU307)</f>
        <v>0</v>
      </c>
      <c r="AV303" s="59">
        <f t="shared" si="806"/>
        <v>0</v>
      </c>
      <c r="AW303" s="455">
        <f>SUBTOTAL(9,AT303:AV303)</f>
        <v>0</v>
      </c>
      <c r="AX303" s="517">
        <f>SUM(AX304:AX307)</f>
        <v>0</v>
      </c>
      <c r="AY303" s="59">
        <f>SUM(AY304:AY307)</f>
        <v>0</v>
      </c>
      <c r="AZ303" s="59">
        <f>SUM(AZ304:AZ307)</f>
        <v>0</v>
      </c>
      <c r="BA303" s="308">
        <f>SUM(AX303:AZ303)</f>
        <v>0</v>
      </c>
      <c r="BB303" s="454">
        <f>SUM(BB304:BB307)</f>
        <v>0</v>
      </c>
      <c r="BC303" s="59">
        <f>SUM(BC304:BC307)</f>
        <v>0</v>
      </c>
      <c r="BD303" s="59">
        <f>SUM(BD304:BD307)</f>
        <v>0</v>
      </c>
      <c r="BE303" s="455">
        <f>SUM(BB303:BD303)</f>
        <v>0</v>
      </c>
      <c r="BF303" s="517">
        <f>SUM(BF304:BF307)</f>
        <v>2760</v>
      </c>
      <c r="BG303" s="59">
        <f>SUM(BG304:BG307)</f>
        <v>0</v>
      </c>
      <c r="BH303" s="59">
        <f>SUM(BH304:BH307)</f>
        <v>31740</v>
      </c>
      <c r="BI303" s="308">
        <f>SUM(BF303:BH303)</f>
        <v>34500</v>
      </c>
      <c r="BJ303" s="535">
        <f>SUM(BJ304:BJ307)</f>
        <v>6010.1694915254193</v>
      </c>
      <c r="BK303" s="185">
        <f>SUM(BK304:BK307)</f>
        <v>0</v>
      </c>
      <c r="BL303" s="185">
        <f>SUM(BL304:BL307)</f>
        <v>33389.830508474581</v>
      </c>
      <c r="BM303" s="536">
        <f>SUM(BJ303:BL303)</f>
        <v>39400</v>
      </c>
      <c r="BN303" s="520">
        <f>SUM(BN304:BN307)</f>
        <v>5520</v>
      </c>
      <c r="BO303" s="185">
        <f>SUM(BO304:BO307)</f>
        <v>0</v>
      </c>
      <c r="BP303" s="185">
        <f>SUM(BP304:BP307)</f>
        <v>63480</v>
      </c>
      <c r="BQ303" s="482">
        <f>SUM(BN303:BP303)</f>
        <v>69000</v>
      </c>
      <c r="BR303" s="535">
        <f>SUM(BR304:BR307)</f>
        <v>12020.338983050839</v>
      </c>
      <c r="BS303" s="185">
        <f>SUM(BS304:BS307)</f>
        <v>0</v>
      </c>
      <c r="BT303" s="185">
        <f>SUM(BT304:BT307)</f>
        <v>66779.661016949161</v>
      </c>
      <c r="BU303" s="536">
        <f>SUM(BR303:BT303)</f>
        <v>78800</v>
      </c>
      <c r="BV303" s="520">
        <f>SUM(BV304:BV307)</f>
        <v>2448</v>
      </c>
      <c r="BW303" s="59">
        <f>SUM(BW304:BW307)</f>
        <v>0</v>
      </c>
      <c r="BX303" s="59">
        <f>SUM(BX304:BX307)</f>
        <v>28152</v>
      </c>
      <c r="BY303" s="308">
        <f>SUM(BV303:BX303)</f>
        <v>30600</v>
      </c>
      <c r="BZ303" s="454">
        <f>SUM(BZ304:BZ307)</f>
        <v>16628.338983050839</v>
      </c>
      <c r="CA303" s="59">
        <f>SUM(CA304:CA307)</f>
        <v>0</v>
      </c>
      <c r="CB303" s="59">
        <f>SUM(CB304:CB307)</f>
        <v>119771.66101694916</v>
      </c>
      <c r="CC303" s="455">
        <f>SUM(BZ303:CB303)</f>
        <v>136400</v>
      </c>
      <c r="CD303" s="363">
        <f t="shared" si="789"/>
        <v>45386.847457627096</v>
      </c>
      <c r="CE303" s="60">
        <f t="shared" si="789"/>
        <v>0</v>
      </c>
      <c r="CF303" s="60">
        <f t="shared" si="789"/>
        <v>343313.15254237293</v>
      </c>
      <c r="CG303" s="364">
        <f t="shared" si="789"/>
        <v>388700</v>
      </c>
      <c r="CH303" s="695" t="s">
        <v>739</v>
      </c>
      <c r="CI303" s="118" t="s">
        <v>766</v>
      </c>
      <c r="CJ303" s="783"/>
      <c r="CK303" s="784"/>
      <c r="CL303" s="784"/>
      <c r="CM303" s="785"/>
      <c r="CN303" s="783">
        <v>0</v>
      </c>
      <c r="CO303" s="784">
        <f t="shared" si="689"/>
        <v>0</v>
      </c>
      <c r="CP303" s="784">
        <f t="shared" si="690"/>
        <v>45386.847457627096</v>
      </c>
      <c r="CQ303" s="784">
        <f t="shared" si="691"/>
        <v>0</v>
      </c>
      <c r="CR303" s="876">
        <f t="shared" si="692"/>
        <v>343313.15254237293</v>
      </c>
      <c r="CS303" s="785">
        <f t="shared" si="693"/>
        <v>388700</v>
      </c>
      <c r="CT303" s="2">
        <f t="shared" si="694"/>
        <v>0</v>
      </c>
    </row>
    <row r="304" spans="2:98" ht="24.75" customHeight="1" x14ac:dyDescent="0.25">
      <c r="B304" s="293" t="str">
        <f t="shared" si="713"/>
        <v>C3</v>
      </c>
      <c r="C304" s="598" t="s">
        <v>200</v>
      </c>
      <c r="D304" s="480"/>
      <c r="E304" s="272"/>
      <c r="F304" s="272"/>
      <c r="G304" s="272"/>
      <c r="H304" s="272"/>
      <c r="I304" s="272"/>
      <c r="J304" s="272"/>
      <c r="K304" s="457"/>
      <c r="L304" s="519"/>
      <c r="M304" s="157">
        <v>96000</v>
      </c>
      <c r="N304" s="157"/>
      <c r="O304" s="157"/>
      <c r="P304" s="157"/>
      <c r="Q304" s="157"/>
      <c r="R304" s="157"/>
      <c r="S304" s="157"/>
      <c r="T304" s="158" t="s">
        <v>28</v>
      </c>
      <c r="U304" s="69" t="s">
        <v>169</v>
      </c>
      <c r="V304" s="48" t="s">
        <v>60</v>
      </c>
      <c r="W304" s="99">
        <v>240</v>
      </c>
      <c r="X304" s="173">
        <v>44680</v>
      </c>
      <c r="Y304" s="173">
        <f t="shared" ref="Y304:Y307" si="807">+X304+7</f>
        <v>44687</v>
      </c>
      <c r="Z304" s="43">
        <f>+Y304+14</f>
        <v>44701</v>
      </c>
      <c r="AA304" s="43">
        <f t="shared" ref="AA304:AB306" si="808">+Z304+7</f>
        <v>44708</v>
      </c>
      <c r="AB304" s="43">
        <f t="shared" si="808"/>
        <v>44715</v>
      </c>
      <c r="AC304" s="43"/>
      <c r="AD304" s="43"/>
      <c r="AE304" s="43">
        <f>+AB304+10</f>
        <v>44725</v>
      </c>
      <c r="AF304" s="173">
        <f t="shared" ref="AF304:AF309" si="809">AE304+W304</f>
        <v>44965</v>
      </c>
      <c r="AG304" s="310"/>
      <c r="AH304" s="329"/>
      <c r="AI304" s="275"/>
      <c r="AJ304" s="275"/>
      <c r="AK304" s="187">
        <f>SUBTOTAL(9,AH304:AJ304)</f>
        <v>0</v>
      </c>
      <c r="AL304" s="329"/>
      <c r="AM304" s="275"/>
      <c r="AN304" s="275"/>
      <c r="AO304" s="330">
        <f>SUBTOTAL(9,AL304:AN304)</f>
        <v>0</v>
      </c>
      <c r="AP304" s="490"/>
      <c r="AQ304" s="275"/>
      <c r="AR304" s="275"/>
      <c r="AS304" s="187">
        <f>SUBTOTAL(9,AP304:AR304)</f>
        <v>0</v>
      </c>
      <c r="AT304" s="329"/>
      <c r="AU304" s="275"/>
      <c r="AV304" s="275"/>
      <c r="AW304" s="330">
        <f>SUBTOTAL(9,AT304:AV304)</f>
        <v>0</v>
      </c>
      <c r="AX304" s="490">
        <v>0</v>
      </c>
      <c r="AY304" s="275">
        <v>0</v>
      </c>
      <c r="AZ304" s="275">
        <v>0</v>
      </c>
      <c r="BA304" s="187">
        <f>AX304+AY304+AZ304</f>
        <v>0</v>
      </c>
      <c r="BB304" s="329">
        <v>0</v>
      </c>
      <c r="BC304" s="275"/>
      <c r="BD304" s="275">
        <v>0</v>
      </c>
      <c r="BE304" s="330">
        <f>BB304+BC304+BD304</f>
        <v>0</v>
      </c>
      <c r="BF304" s="490">
        <v>768</v>
      </c>
      <c r="BG304" s="275"/>
      <c r="BH304" s="275">
        <v>8832</v>
      </c>
      <c r="BI304" s="187">
        <f>BF304+BG304+BH304</f>
        <v>9600</v>
      </c>
      <c r="BJ304" s="552">
        <v>0</v>
      </c>
      <c r="BK304" s="189"/>
      <c r="BL304" s="189">
        <v>0</v>
      </c>
      <c r="BM304" s="553">
        <f>BJ304+BK304+BL304</f>
        <v>0</v>
      </c>
      <c r="BN304" s="544">
        <v>1536</v>
      </c>
      <c r="BO304" s="61"/>
      <c r="BP304" s="61">
        <v>17664</v>
      </c>
      <c r="BQ304" s="309">
        <f>BN304+BO304+BP304</f>
        <v>19200</v>
      </c>
      <c r="BR304" s="534"/>
      <c r="BS304" s="186"/>
      <c r="BT304" s="186"/>
      <c r="BU304" s="537"/>
      <c r="BV304" s="518">
        <v>0</v>
      </c>
      <c r="BW304" s="275"/>
      <c r="BX304" s="275">
        <v>0</v>
      </c>
      <c r="BY304" s="187">
        <f>BV304+BW304+BX304</f>
        <v>0</v>
      </c>
      <c r="BZ304" s="389">
        <v>2304</v>
      </c>
      <c r="CA304" s="61"/>
      <c r="CB304" s="61">
        <v>26496</v>
      </c>
      <c r="CC304" s="390">
        <f>BZ304+CA304+CB304</f>
        <v>28800</v>
      </c>
      <c r="CD304" s="367">
        <f t="shared" si="789"/>
        <v>4608</v>
      </c>
      <c r="CE304" s="277">
        <f t="shared" si="789"/>
        <v>0</v>
      </c>
      <c r="CF304" s="277">
        <f t="shared" si="789"/>
        <v>52992</v>
      </c>
      <c r="CG304" s="366">
        <f t="shared" si="789"/>
        <v>57600</v>
      </c>
      <c r="CH304" s="695"/>
      <c r="CI304" s="118"/>
      <c r="CJ304" s="786"/>
      <c r="CK304" s="745"/>
      <c r="CL304" s="745"/>
      <c r="CM304" s="746"/>
      <c r="CN304" s="786">
        <v>0</v>
      </c>
      <c r="CO304" s="851">
        <f t="shared" si="689"/>
        <v>0</v>
      </c>
      <c r="CP304" s="851">
        <f t="shared" si="690"/>
        <v>4608</v>
      </c>
      <c r="CQ304" s="851">
        <f t="shared" si="691"/>
        <v>0</v>
      </c>
      <c r="CR304" s="877">
        <f t="shared" si="692"/>
        <v>52992</v>
      </c>
      <c r="CS304" s="853">
        <f t="shared" si="693"/>
        <v>57600</v>
      </c>
      <c r="CT304" s="2">
        <f t="shared" si="694"/>
        <v>0</v>
      </c>
    </row>
    <row r="305" spans="2:98" ht="24.75" customHeight="1" x14ac:dyDescent="0.25">
      <c r="B305" s="293" t="str">
        <f t="shared" si="713"/>
        <v>C3</v>
      </c>
      <c r="C305" s="598" t="s">
        <v>201</v>
      </c>
      <c r="D305" s="480"/>
      <c r="E305" s="272"/>
      <c r="F305" s="272"/>
      <c r="G305" s="272"/>
      <c r="H305" s="272"/>
      <c r="I305" s="272"/>
      <c r="J305" s="272"/>
      <c r="K305" s="457"/>
      <c r="L305" s="519"/>
      <c r="M305" s="157">
        <v>96000</v>
      </c>
      <c r="N305" s="157"/>
      <c r="O305" s="157"/>
      <c r="P305" s="157"/>
      <c r="Q305" s="157"/>
      <c r="R305" s="157"/>
      <c r="S305" s="157"/>
      <c r="T305" s="158" t="s">
        <v>28</v>
      </c>
      <c r="U305" s="69" t="s">
        <v>169</v>
      </c>
      <c r="V305" s="48" t="s">
        <v>60</v>
      </c>
      <c r="W305" s="99">
        <v>240</v>
      </c>
      <c r="X305" s="173">
        <v>44680</v>
      </c>
      <c r="Y305" s="173">
        <f t="shared" si="807"/>
        <v>44687</v>
      </c>
      <c r="Z305" s="43">
        <f>+Y305+14</f>
        <v>44701</v>
      </c>
      <c r="AA305" s="43">
        <f t="shared" si="808"/>
        <v>44708</v>
      </c>
      <c r="AB305" s="43">
        <f t="shared" si="808"/>
        <v>44715</v>
      </c>
      <c r="AC305" s="43"/>
      <c r="AD305" s="43"/>
      <c r="AE305" s="43">
        <f>+AB305+10</f>
        <v>44725</v>
      </c>
      <c r="AF305" s="173">
        <f t="shared" si="809"/>
        <v>44965</v>
      </c>
      <c r="AG305" s="310"/>
      <c r="AH305" s="329"/>
      <c r="AI305" s="275"/>
      <c r="AJ305" s="275"/>
      <c r="AK305" s="187">
        <f t="shared" ref="AK305:AK307" si="810">SUBTOTAL(9,AH305:AJ305)</f>
        <v>0</v>
      </c>
      <c r="AL305" s="329"/>
      <c r="AM305" s="275"/>
      <c r="AN305" s="275"/>
      <c r="AO305" s="330">
        <f t="shared" ref="AO305:AO307" si="811">SUBTOTAL(9,AL305:AN305)</f>
        <v>0</v>
      </c>
      <c r="AP305" s="490"/>
      <c r="AQ305" s="275"/>
      <c r="AR305" s="275"/>
      <c r="AS305" s="187">
        <f t="shared" ref="AS305:AS307" si="812">SUBTOTAL(9,AP305:AR305)</f>
        <v>0</v>
      </c>
      <c r="AT305" s="329"/>
      <c r="AU305" s="275"/>
      <c r="AV305" s="275"/>
      <c r="AW305" s="330">
        <f t="shared" ref="AW305:AW307" si="813">SUBTOTAL(9,AT305:AV305)</f>
        <v>0</v>
      </c>
      <c r="AX305" s="490">
        <v>0</v>
      </c>
      <c r="AY305" s="275">
        <v>0</v>
      </c>
      <c r="AZ305" s="275">
        <v>0</v>
      </c>
      <c r="BA305" s="187">
        <f t="shared" ref="BA305:BA307" si="814">AX305+AY305+AZ305</f>
        <v>0</v>
      </c>
      <c r="BB305" s="329">
        <v>0</v>
      </c>
      <c r="BC305" s="275"/>
      <c r="BD305" s="275">
        <v>0</v>
      </c>
      <c r="BE305" s="330">
        <f t="shared" ref="BE305:BE307" si="815">BB305+BC305+BD305</f>
        <v>0</v>
      </c>
      <c r="BF305" s="490">
        <v>768</v>
      </c>
      <c r="BG305" s="275"/>
      <c r="BH305" s="275">
        <v>8832</v>
      </c>
      <c r="BI305" s="187">
        <f t="shared" ref="BI305:BI307" si="816">BF305+BG305+BH305</f>
        <v>9600</v>
      </c>
      <c r="BJ305" s="552">
        <v>0</v>
      </c>
      <c r="BK305" s="189"/>
      <c r="BL305" s="189">
        <v>0</v>
      </c>
      <c r="BM305" s="553">
        <f t="shared" ref="BM305" si="817">BJ305+BK305+BL305</f>
        <v>0</v>
      </c>
      <c r="BN305" s="544">
        <v>1536</v>
      </c>
      <c r="BO305" s="61"/>
      <c r="BP305" s="61">
        <v>17664</v>
      </c>
      <c r="BQ305" s="309">
        <f>BN305+BO305+BP305</f>
        <v>19200</v>
      </c>
      <c r="BR305" s="534"/>
      <c r="BS305" s="186"/>
      <c r="BT305" s="186"/>
      <c r="BU305" s="537"/>
      <c r="BV305" s="518">
        <v>0</v>
      </c>
      <c r="BW305" s="275"/>
      <c r="BX305" s="275">
        <v>0</v>
      </c>
      <c r="BY305" s="187">
        <f t="shared" ref="BY305:BY307" si="818">BV305+BW305+BX305</f>
        <v>0</v>
      </c>
      <c r="BZ305" s="389">
        <v>2304</v>
      </c>
      <c r="CA305" s="61"/>
      <c r="CB305" s="61">
        <v>26496</v>
      </c>
      <c r="CC305" s="390">
        <f>BZ305+CA305+CB305</f>
        <v>28800</v>
      </c>
      <c r="CD305" s="367">
        <f t="shared" si="789"/>
        <v>4608</v>
      </c>
      <c r="CE305" s="277">
        <f t="shared" si="789"/>
        <v>0</v>
      </c>
      <c r="CF305" s="277">
        <f t="shared" si="789"/>
        <v>52992</v>
      </c>
      <c r="CG305" s="366">
        <f t="shared" si="789"/>
        <v>57600</v>
      </c>
      <c r="CH305" s="695"/>
      <c r="CI305" s="118"/>
      <c r="CJ305" s="786"/>
      <c r="CK305" s="745"/>
      <c r="CL305" s="745"/>
      <c r="CM305" s="746"/>
      <c r="CN305" s="786">
        <v>0</v>
      </c>
      <c r="CO305" s="851">
        <f t="shared" si="689"/>
        <v>0</v>
      </c>
      <c r="CP305" s="851">
        <f t="shared" si="690"/>
        <v>4608</v>
      </c>
      <c r="CQ305" s="851">
        <f t="shared" si="691"/>
        <v>0</v>
      </c>
      <c r="CR305" s="877">
        <f t="shared" si="692"/>
        <v>52992</v>
      </c>
      <c r="CS305" s="853">
        <f t="shared" si="693"/>
        <v>57600</v>
      </c>
      <c r="CT305" s="2">
        <f t="shared" si="694"/>
        <v>0</v>
      </c>
    </row>
    <row r="306" spans="2:98" ht="24.75" customHeight="1" x14ac:dyDescent="0.25">
      <c r="B306" s="293" t="str">
        <f t="shared" si="713"/>
        <v>C3</v>
      </c>
      <c r="C306" s="598" t="s">
        <v>202</v>
      </c>
      <c r="D306" s="480"/>
      <c r="E306" s="272"/>
      <c r="F306" s="272"/>
      <c r="G306" s="272"/>
      <c r="H306" s="272"/>
      <c r="I306" s="272"/>
      <c r="J306" s="272"/>
      <c r="K306" s="457"/>
      <c r="L306" s="519"/>
      <c r="M306" s="157">
        <v>153000</v>
      </c>
      <c r="N306" s="157"/>
      <c r="O306" s="157"/>
      <c r="P306" s="157"/>
      <c r="Q306" s="157"/>
      <c r="R306" s="157"/>
      <c r="S306" s="157"/>
      <c r="T306" s="158" t="s">
        <v>28</v>
      </c>
      <c r="U306" s="69" t="s">
        <v>169</v>
      </c>
      <c r="V306" s="48" t="s">
        <v>60</v>
      </c>
      <c r="W306" s="99">
        <v>420</v>
      </c>
      <c r="X306" s="173">
        <v>44680</v>
      </c>
      <c r="Y306" s="173">
        <f t="shared" si="807"/>
        <v>44687</v>
      </c>
      <c r="Z306" s="43">
        <f>+Y306+14</f>
        <v>44701</v>
      </c>
      <c r="AA306" s="43">
        <f t="shared" si="808"/>
        <v>44708</v>
      </c>
      <c r="AB306" s="43">
        <f t="shared" si="808"/>
        <v>44715</v>
      </c>
      <c r="AC306" s="43"/>
      <c r="AD306" s="43"/>
      <c r="AE306" s="43">
        <f>+AB306+10</f>
        <v>44725</v>
      </c>
      <c r="AF306" s="173">
        <f t="shared" si="809"/>
        <v>45145</v>
      </c>
      <c r="AG306" s="310"/>
      <c r="AH306" s="329"/>
      <c r="AI306" s="275"/>
      <c r="AJ306" s="275"/>
      <c r="AK306" s="187">
        <f t="shared" si="810"/>
        <v>0</v>
      </c>
      <c r="AL306" s="329"/>
      <c r="AM306" s="275"/>
      <c r="AN306" s="275"/>
      <c r="AO306" s="330">
        <f t="shared" si="811"/>
        <v>0</v>
      </c>
      <c r="AP306" s="490"/>
      <c r="AQ306" s="275"/>
      <c r="AR306" s="275"/>
      <c r="AS306" s="187">
        <f t="shared" si="812"/>
        <v>0</v>
      </c>
      <c r="AT306" s="329"/>
      <c r="AU306" s="275"/>
      <c r="AV306" s="275"/>
      <c r="AW306" s="330">
        <f t="shared" si="813"/>
        <v>0</v>
      </c>
      <c r="AX306" s="490">
        <v>0</v>
      </c>
      <c r="AY306" s="275">
        <v>0</v>
      </c>
      <c r="AZ306" s="275">
        <v>0</v>
      </c>
      <c r="BA306" s="187">
        <f t="shared" si="814"/>
        <v>0</v>
      </c>
      <c r="BB306" s="329">
        <v>0</v>
      </c>
      <c r="BC306" s="275"/>
      <c r="BD306" s="275">
        <v>0</v>
      </c>
      <c r="BE306" s="330">
        <f t="shared" si="815"/>
        <v>0</v>
      </c>
      <c r="BF306" s="490">
        <v>1224</v>
      </c>
      <c r="BG306" s="275"/>
      <c r="BH306" s="275">
        <v>14076</v>
      </c>
      <c r="BI306" s="187">
        <f t="shared" si="816"/>
        <v>15300</v>
      </c>
      <c r="BJ306" s="554"/>
      <c r="BK306" s="190"/>
      <c r="BL306" s="190"/>
      <c r="BM306" s="555"/>
      <c r="BN306" s="544">
        <v>2448</v>
      </c>
      <c r="BO306" s="61"/>
      <c r="BP306" s="61">
        <v>28152</v>
      </c>
      <c r="BQ306" s="309">
        <f>BN306+BO306+BP306</f>
        <v>30600</v>
      </c>
      <c r="BR306" s="389">
        <v>0</v>
      </c>
      <c r="BS306" s="61"/>
      <c r="BT306" s="61">
        <v>0</v>
      </c>
      <c r="BU306" s="390">
        <f t="shared" ref="BU306" si="819">BR306+BS306+BT306</f>
        <v>0</v>
      </c>
      <c r="BV306" s="518">
        <v>2448</v>
      </c>
      <c r="BW306" s="275"/>
      <c r="BX306" s="275">
        <v>28152</v>
      </c>
      <c r="BY306" s="187">
        <f t="shared" si="818"/>
        <v>30600</v>
      </c>
      <c r="BZ306" s="389">
        <v>0</v>
      </c>
      <c r="CA306" s="61"/>
      <c r="CB306" s="61">
        <v>0</v>
      </c>
      <c r="CC306" s="390">
        <f t="shared" ref="CC306:CC307" si="820">BZ306+CA306+CB306</f>
        <v>0</v>
      </c>
      <c r="CD306" s="367">
        <f t="shared" si="789"/>
        <v>6120</v>
      </c>
      <c r="CE306" s="277">
        <f t="shared" si="789"/>
        <v>0</v>
      </c>
      <c r="CF306" s="277">
        <f t="shared" si="789"/>
        <v>70380</v>
      </c>
      <c r="CG306" s="366">
        <f t="shared" si="789"/>
        <v>76500</v>
      </c>
      <c r="CH306" s="695"/>
      <c r="CI306" s="118"/>
      <c r="CJ306" s="786"/>
      <c r="CK306" s="745"/>
      <c r="CL306" s="745"/>
      <c r="CM306" s="746"/>
      <c r="CN306" s="786">
        <v>0</v>
      </c>
      <c r="CO306" s="851">
        <f t="shared" si="689"/>
        <v>0</v>
      </c>
      <c r="CP306" s="851">
        <f t="shared" si="690"/>
        <v>6120</v>
      </c>
      <c r="CQ306" s="851">
        <f t="shared" si="691"/>
        <v>0</v>
      </c>
      <c r="CR306" s="877">
        <f t="shared" si="692"/>
        <v>70380</v>
      </c>
      <c r="CS306" s="853">
        <f t="shared" si="693"/>
        <v>76500</v>
      </c>
      <c r="CT306" s="2">
        <f t="shared" si="694"/>
        <v>0</v>
      </c>
    </row>
    <row r="307" spans="2:98" ht="24.75" customHeight="1" x14ac:dyDescent="0.25">
      <c r="B307" s="293" t="str">
        <f t="shared" si="713"/>
        <v>C3</v>
      </c>
      <c r="C307" s="598" t="s">
        <v>203</v>
      </c>
      <c r="D307" s="480"/>
      <c r="E307" s="272"/>
      <c r="F307" s="272"/>
      <c r="G307" s="272"/>
      <c r="H307" s="272"/>
      <c r="I307" s="272"/>
      <c r="J307" s="272"/>
      <c r="K307" s="457"/>
      <c r="L307" s="519"/>
      <c r="M307" s="157">
        <v>394000</v>
      </c>
      <c r="N307" s="157"/>
      <c r="O307" s="157"/>
      <c r="P307" s="157"/>
      <c r="Q307" s="157"/>
      <c r="R307" s="157"/>
      <c r="S307" s="157"/>
      <c r="T307" s="158" t="s">
        <v>28</v>
      </c>
      <c r="U307" s="69" t="s">
        <v>169</v>
      </c>
      <c r="V307" s="48" t="s">
        <v>86</v>
      </c>
      <c r="W307" s="99">
        <v>360</v>
      </c>
      <c r="X307" s="173">
        <v>44680</v>
      </c>
      <c r="Y307" s="173">
        <f t="shared" si="807"/>
        <v>44687</v>
      </c>
      <c r="Z307" s="173">
        <f>+Y307+14</f>
        <v>44701</v>
      </c>
      <c r="AA307" s="173">
        <f>+Z307+5+5</f>
        <v>44711</v>
      </c>
      <c r="AB307" s="173">
        <f>+AA307+14+7</f>
        <v>44732</v>
      </c>
      <c r="AC307" s="173"/>
      <c r="AD307" s="173">
        <f>+AB307+1</f>
        <v>44733</v>
      </c>
      <c r="AE307" s="173">
        <f>+AD307+10</f>
        <v>44743</v>
      </c>
      <c r="AF307" s="173">
        <f t="shared" si="809"/>
        <v>45103</v>
      </c>
      <c r="AG307" s="310"/>
      <c r="AH307" s="329"/>
      <c r="AI307" s="275"/>
      <c r="AJ307" s="275"/>
      <c r="AK307" s="187">
        <f t="shared" si="810"/>
        <v>0</v>
      </c>
      <c r="AL307" s="329"/>
      <c r="AM307" s="275"/>
      <c r="AN307" s="275"/>
      <c r="AO307" s="330">
        <f t="shared" si="811"/>
        <v>0</v>
      </c>
      <c r="AP307" s="490"/>
      <c r="AQ307" s="275"/>
      <c r="AR307" s="275"/>
      <c r="AS307" s="187">
        <f t="shared" si="812"/>
        <v>0</v>
      </c>
      <c r="AT307" s="329"/>
      <c r="AU307" s="275"/>
      <c r="AV307" s="275"/>
      <c r="AW307" s="330">
        <f t="shared" si="813"/>
        <v>0</v>
      </c>
      <c r="AX307" s="490">
        <v>0</v>
      </c>
      <c r="AY307" s="275">
        <v>0</v>
      </c>
      <c r="AZ307" s="275">
        <v>0</v>
      </c>
      <c r="BA307" s="187">
        <f t="shared" si="814"/>
        <v>0</v>
      </c>
      <c r="BB307" s="329"/>
      <c r="BC307" s="275"/>
      <c r="BD307" s="275"/>
      <c r="BE307" s="330">
        <f t="shared" si="815"/>
        <v>0</v>
      </c>
      <c r="BF307" s="490">
        <v>0</v>
      </c>
      <c r="BG307" s="275"/>
      <c r="BH307" s="275">
        <v>0</v>
      </c>
      <c r="BI307" s="187">
        <f t="shared" si="816"/>
        <v>0</v>
      </c>
      <c r="BJ307" s="552">
        <v>6010.1694915254193</v>
      </c>
      <c r="BK307" s="189"/>
      <c r="BL307" s="189">
        <v>33389.830508474581</v>
      </c>
      <c r="BM307" s="553">
        <f>BJ307+BK307+BL307</f>
        <v>39400</v>
      </c>
      <c r="BN307" s="545"/>
      <c r="BO307" s="186"/>
      <c r="BP307" s="186"/>
      <c r="BQ307" s="483"/>
      <c r="BR307" s="389">
        <v>12020.338983050839</v>
      </c>
      <c r="BS307" s="61"/>
      <c r="BT307" s="61">
        <v>66779.661016949161</v>
      </c>
      <c r="BU307" s="390">
        <f>BR307+BS307+BT307</f>
        <v>78800</v>
      </c>
      <c r="BV307" s="518">
        <v>0</v>
      </c>
      <c r="BW307" s="275"/>
      <c r="BX307" s="275">
        <v>0</v>
      </c>
      <c r="BY307" s="187">
        <f t="shared" si="818"/>
        <v>0</v>
      </c>
      <c r="BZ307" s="329">
        <v>12020.338983050839</v>
      </c>
      <c r="CA307" s="275"/>
      <c r="CB307" s="275">
        <v>66779.661016949161</v>
      </c>
      <c r="CC307" s="330">
        <f t="shared" si="820"/>
        <v>78800</v>
      </c>
      <c r="CD307" s="365">
        <f t="shared" si="789"/>
        <v>30050.847457627096</v>
      </c>
      <c r="CE307" s="277">
        <f t="shared" si="789"/>
        <v>0</v>
      </c>
      <c r="CF307" s="277">
        <f t="shared" si="789"/>
        <v>166949.1525423729</v>
      </c>
      <c r="CG307" s="366">
        <f t="shared" si="789"/>
        <v>197000</v>
      </c>
      <c r="CH307" s="695"/>
      <c r="CI307" s="118"/>
      <c r="CJ307" s="744"/>
      <c r="CK307" s="745"/>
      <c r="CL307" s="745"/>
      <c r="CM307" s="746"/>
      <c r="CN307" s="849">
        <v>0</v>
      </c>
      <c r="CO307" s="851">
        <f t="shared" si="689"/>
        <v>0</v>
      </c>
      <c r="CP307" s="851">
        <f t="shared" si="690"/>
        <v>30050.847457627096</v>
      </c>
      <c r="CQ307" s="851">
        <f t="shared" si="691"/>
        <v>0</v>
      </c>
      <c r="CR307" s="861">
        <f t="shared" si="692"/>
        <v>166949.1525423729</v>
      </c>
      <c r="CS307" s="853">
        <f t="shared" si="693"/>
        <v>197000</v>
      </c>
      <c r="CT307" s="2">
        <f t="shared" si="694"/>
        <v>0</v>
      </c>
    </row>
    <row r="308" spans="2:98" ht="24.75" customHeight="1" x14ac:dyDescent="0.25">
      <c r="B308" s="293" t="str">
        <f t="shared" si="713"/>
        <v>C3</v>
      </c>
      <c r="C308" s="604" t="s">
        <v>204</v>
      </c>
      <c r="D308" s="647"/>
      <c r="E308" s="98"/>
      <c r="F308" s="98"/>
      <c r="G308" s="98"/>
      <c r="H308" s="98"/>
      <c r="I308" s="98"/>
      <c r="J308" s="98"/>
      <c r="K308" s="648"/>
      <c r="L308" s="588"/>
      <c r="M308" s="156">
        <f>+M309</f>
        <v>1998000</v>
      </c>
      <c r="N308" s="156"/>
      <c r="O308" s="156"/>
      <c r="P308" s="156"/>
      <c r="Q308" s="156"/>
      <c r="R308" s="156"/>
      <c r="S308" s="156"/>
      <c r="T308" s="156"/>
      <c r="U308" s="98"/>
      <c r="V308" s="98"/>
      <c r="W308" s="98"/>
      <c r="X308" s="98"/>
      <c r="Y308" s="156"/>
      <c r="Z308" s="156"/>
      <c r="AA308" s="156"/>
      <c r="AB308" s="156"/>
      <c r="AC308" s="98"/>
      <c r="AD308" s="98"/>
      <c r="AE308" s="98"/>
      <c r="AF308" s="98"/>
      <c r="AG308" s="310"/>
      <c r="AH308" s="454">
        <f>AH309</f>
        <v>0</v>
      </c>
      <c r="AI308" s="59">
        <f t="shared" ref="AI308:AJ308" si="821">AI309</f>
        <v>0</v>
      </c>
      <c r="AJ308" s="59">
        <f t="shared" si="821"/>
        <v>0</v>
      </c>
      <c r="AK308" s="308">
        <f>SUBTOTAL(9,AH308:AJ308)</f>
        <v>0</v>
      </c>
      <c r="AL308" s="454">
        <f>AL309</f>
        <v>0</v>
      </c>
      <c r="AM308" s="59">
        <f t="shared" ref="AM308:AN308" si="822">AM309</f>
        <v>0</v>
      </c>
      <c r="AN308" s="59">
        <f t="shared" si="822"/>
        <v>0</v>
      </c>
      <c r="AO308" s="455">
        <f>SUBTOTAL(9,AL308:AN308)</f>
        <v>0</v>
      </c>
      <c r="AP308" s="517">
        <f>AP309</f>
        <v>0</v>
      </c>
      <c r="AQ308" s="59">
        <f t="shared" ref="AQ308:AR308" si="823">AQ309</f>
        <v>0</v>
      </c>
      <c r="AR308" s="59">
        <f t="shared" si="823"/>
        <v>0</v>
      </c>
      <c r="AS308" s="308">
        <f>SUBTOTAL(9,AP308:AR308)</f>
        <v>0</v>
      </c>
      <c r="AT308" s="454">
        <f>AT309</f>
        <v>0</v>
      </c>
      <c r="AU308" s="59">
        <f t="shared" ref="AU308:AV308" si="824">AU309</f>
        <v>0</v>
      </c>
      <c r="AV308" s="59">
        <f t="shared" si="824"/>
        <v>0</v>
      </c>
      <c r="AW308" s="455">
        <f>SUBTOTAL(9,AT308:AV308)</f>
        <v>0</v>
      </c>
      <c r="AX308" s="517">
        <f>AX309</f>
        <v>0</v>
      </c>
      <c r="AY308" s="59">
        <f t="shared" ref="AY308:AZ308" si="825">AY309</f>
        <v>0</v>
      </c>
      <c r="AZ308" s="59">
        <f t="shared" si="825"/>
        <v>0</v>
      </c>
      <c r="BA308" s="308">
        <f>SUBTOTAL(9,AX308:AZ308)</f>
        <v>0</v>
      </c>
      <c r="BB308" s="454">
        <f>BB309</f>
        <v>0</v>
      </c>
      <c r="BC308" s="59">
        <f t="shared" ref="BC308:BD308" si="826">BC309</f>
        <v>0</v>
      </c>
      <c r="BD308" s="59">
        <f t="shared" si="826"/>
        <v>0</v>
      </c>
      <c r="BE308" s="455">
        <f>SUBTOTAL(9,BB308:BD308)</f>
        <v>0</v>
      </c>
      <c r="BF308" s="517">
        <f>BF309</f>
        <v>0</v>
      </c>
      <c r="BG308" s="59">
        <f t="shared" ref="BG308:BH308" si="827">BG309</f>
        <v>0</v>
      </c>
      <c r="BH308" s="59">
        <f t="shared" si="827"/>
        <v>0</v>
      </c>
      <c r="BI308" s="308">
        <f>SUBTOTAL(9,BF308:BH308)</f>
        <v>0</v>
      </c>
      <c r="BJ308" s="538">
        <f>BJ309</f>
        <v>30477.96610169491</v>
      </c>
      <c r="BK308" s="188">
        <f t="shared" ref="BK308:BL308" si="828">BK309</f>
        <v>0</v>
      </c>
      <c r="BL308" s="188">
        <f t="shared" si="828"/>
        <v>169322.03389830509</v>
      </c>
      <c r="BM308" s="539">
        <f>SUBTOTAL(9,BJ308:BL308)</f>
        <v>199800</v>
      </c>
      <c r="BN308" s="521">
        <f>BN309</f>
        <v>60955.932203389821</v>
      </c>
      <c r="BO308" s="188">
        <f t="shared" ref="BO308:BP308" si="829">BO309</f>
        <v>0</v>
      </c>
      <c r="BP308" s="188">
        <f t="shared" si="829"/>
        <v>338644.06779661018</v>
      </c>
      <c r="BQ308" s="484">
        <f>SUBTOTAL(9,BN308:BP308)</f>
        <v>399600</v>
      </c>
      <c r="BR308" s="538">
        <f>BR309</f>
        <v>0</v>
      </c>
      <c r="BS308" s="188">
        <f t="shared" ref="BS308:BT308" si="830">BS309</f>
        <v>0</v>
      </c>
      <c r="BT308" s="188">
        <f t="shared" si="830"/>
        <v>0</v>
      </c>
      <c r="BU308" s="539">
        <f>SUBTOTAL(9,BR308:BT308)</f>
        <v>0</v>
      </c>
      <c r="BV308" s="521">
        <f>BV309</f>
        <v>91433.898305084731</v>
      </c>
      <c r="BW308" s="59">
        <f t="shared" ref="BW308:BX308" si="831">BW309</f>
        <v>0</v>
      </c>
      <c r="BX308" s="59">
        <f t="shared" si="831"/>
        <v>507966.10169491527</v>
      </c>
      <c r="BY308" s="308">
        <f>SUM(BV308:BX308)</f>
        <v>599400</v>
      </c>
      <c r="BZ308" s="454">
        <f>BZ309</f>
        <v>121911.86440677964</v>
      </c>
      <c r="CA308" s="59">
        <f t="shared" ref="CA308:CB308" si="832">CA309</f>
        <v>0</v>
      </c>
      <c r="CB308" s="59">
        <f t="shared" si="832"/>
        <v>677288.13559322036</v>
      </c>
      <c r="CC308" s="455">
        <f>SUBTOTAL(9,BZ308:CB308)</f>
        <v>799200</v>
      </c>
      <c r="CD308" s="363">
        <f t="shared" si="789"/>
        <v>304779.6610169491</v>
      </c>
      <c r="CE308" s="60">
        <f t="shared" si="789"/>
        <v>0</v>
      </c>
      <c r="CF308" s="60">
        <f t="shared" si="789"/>
        <v>1693220.338983051</v>
      </c>
      <c r="CG308" s="364">
        <f t="shared" si="789"/>
        <v>1998000</v>
      </c>
      <c r="CH308" s="695" t="s">
        <v>739</v>
      </c>
      <c r="CI308" s="118" t="s">
        <v>766</v>
      </c>
      <c r="CJ308" s="783"/>
      <c r="CK308" s="784"/>
      <c r="CL308" s="784"/>
      <c r="CM308" s="785"/>
      <c r="CN308" s="783">
        <v>0</v>
      </c>
      <c r="CO308" s="784">
        <f t="shared" si="689"/>
        <v>0</v>
      </c>
      <c r="CP308" s="784">
        <f t="shared" si="690"/>
        <v>304779.6610169491</v>
      </c>
      <c r="CQ308" s="784">
        <f t="shared" si="691"/>
        <v>0</v>
      </c>
      <c r="CR308" s="876">
        <f t="shared" si="692"/>
        <v>1693220.338983051</v>
      </c>
      <c r="CS308" s="785">
        <f t="shared" si="693"/>
        <v>1998000</v>
      </c>
      <c r="CT308" s="2">
        <f t="shared" si="694"/>
        <v>0</v>
      </c>
    </row>
    <row r="309" spans="2:98" ht="24.75" customHeight="1" x14ac:dyDescent="0.25">
      <c r="B309" s="293" t="str">
        <f t="shared" si="713"/>
        <v>C3</v>
      </c>
      <c r="C309" s="598" t="s">
        <v>205</v>
      </c>
      <c r="D309" s="480"/>
      <c r="E309" s="272"/>
      <c r="F309" s="272"/>
      <c r="G309" s="272"/>
      <c r="H309" s="272"/>
      <c r="I309" s="272"/>
      <c r="J309" s="272"/>
      <c r="K309" s="457"/>
      <c r="L309" s="519"/>
      <c r="M309" s="157">
        <v>1998000</v>
      </c>
      <c r="N309" s="157"/>
      <c r="O309" s="157"/>
      <c r="P309" s="157"/>
      <c r="Q309" s="157"/>
      <c r="R309" s="157"/>
      <c r="S309" s="157"/>
      <c r="T309" s="158" t="s">
        <v>28</v>
      </c>
      <c r="U309" s="69" t="s">
        <v>169</v>
      </c>
      <c r="V309" s="48" t="s">
        <v>75</v>
      </c>
      <c r="W309" s="99">
        <v>105</v>
      </c>
      <c r="X309" s="177"/>
      <c r="Y309" s="173">
        <v>44660</v>
      </c>
      <c r="Z309" s="173">
        <f>+Y309+14</f>
        <v>44674</v>
      </c>
      <c r="AA309" s="173">
        <f>+Z309+7+5+2</f>
        <v>44688</v>
      </c>
      <c r="AB309" s="173">
        <f>+AA309+30+7</f>
        <v>44725</v>
      </c>
      <c r="AC309" s="173">
        <f>+AB309+3+3+14</f>
        <v>44745</v>
      </c>
      <c r="AD309" s="173">
        <f>+AC309+3</f>
        <v>44748</v>
      </c>
      <c r="AE309" s="173">
        <f>+AD309+7+7</f>
        <v>44762</v>
      </c>
      <c r="AF309" s="173">
        <f t="shared" si="809"/>
        <v>44867</v>
      </c>
      <c r="AG309" s="310"/>
      <c r="AH309" s="329"/>
      <c r="AI309" s="275"/>
      <c r="AJ309" s="275"/>
      <c r="AK309" s="187">
        <f>SUBTOTAL(9,AH309:AJ309)</f>
        <v>0</v>
      </c>
      <c r="AL309" s="329"/>
      <c r="AM309" s="275"/>
      <c r="AN309" s="275"/>
      <c r="AO309" s="330">
        <f>SUBTOTAL(9,AL309:AN309)</f>
        <v>0</v>
      </c>
      <c r="AP309" s="490"/>
      <c r="AQ309" s="275"/>
      <c r="AR309" s="275"/>
      <c r="AS309" s="187">
        <f>SUBTOTAL(9,AP309:AR309)</f>
        <v>0</v>
      </c>
      <c r="AT309" s="329"/>
      <c r="AU309" s="275"/>
      <c r="AV309" s="275"/>
      <c r="AW309" s="330">
        <f>SUBTOTAL(9,AT309:AV309)</f>
        <v>0</v>
      </c>
      <c r="AX309" s="490"/>
      <c r="AY309" s="275"/>
      <c r="AZ309" s="275"/>
      <c r="BA309" s="187">
        <f>SUBTOTAL(9,AX309:AZ309)</f>
        <v>0</v>
      </c>
      <c r="BB309" s="329"/>
      <c r="BC309" s="275"/>
      <c r="BD309" s="275"/>
      <c r="BE309" s="330">
        <f>SUBTOTAL(9,BB309:BD309)</f>
        <v>0</v>
      </c>
      <c r="BF309" s="490"/>
      <c r="BG309" s="275"/>
      <c r="BH309" s="275"/>
      <c r="BI309" s="187">
        <f>SUBTOTAL(9,BF309:BH309)</f>
        <v>0</v>
      </c>
      <c r="BJ309" s="329">
        <v>30477.96610169491</v>
      </c>
      <c r="BK309" s="275"/>
      <c r="BL309" s="275">
        <v>169322.03389830509</v>
      </c>
      <c r="BM309" s="330">
        <f>BJ309+BK309+BL309</f>
        <v>199800</v>
      </c>
      <c r="BN309" s="490">
        <v>60955.932203389821</v>
      </c>
      <c r="BO309" s="275"/>
      <c r="BP309" s="275">
        <v>338644.06779661018</v>
      </c>
      <c r="BQ309" s="187">
        <f>BN309+BO309+BP309</f>
        <v>399600</v>
      </c>
      <c r="BR309" s="329">
        <v>0</v>
      </c>
      <c r="BS309" s="275"/>
      <c r="BT309" s="275">
        <v>0</v>
      </c>
      <c r="BU309" s="330"/>
      <c r="BV309" s="490">
        <v>91433.898305084731</v>
      </c>
      <c r="BW309" s="275"/>
      <c r="BX309" s="275">
        <v>507966.10169491527</v>
      </c>
      <c r="BY309" s="187">
        <f>BV309+BW309+BX309</f>
        <v>599400</v>
      </c>
      <c r="BZ309" s="329">
        <v>121911.86440677964</v>
      </c>
      <c r="CA309" s="275"/>
      <c r="CB309" s="275">
        <v>677288.13559322036</v>
      </c>
      <c r="CC309" s="330">
        <f>BZ309+CA309+CB309</f>
        <v>799200</v>
      </c>
      <c r="CD309" s="365">
        <f t="shared" si="789"/>
        <v>304779.6610169491</v>
      </c>
      <c r="CE309" s="277">
        <f t="shared" si="789"/>
        <v>0</v>
      </c>
      <c r="CF309" s="277">
        <f t="shared" si="789"/>
        <v>1693220.338983051</v>
      </c>
      <c r="CG309" s="366">
        <f t="shared" si="789"/>
        <v>1998000</v>
      </c>
      <c r="CH309" s="695"/>
      <c r="CI309" s="118"/>
      <c r="CJ309" s="744"/>
      <c r="CK309" s="745"/>
      <c r="CL309" s="745"/>
      <c r="CM309" s="746"/>
      <c r="CN309" s="849">
        <v>0</v>
      </c>
      <c r="CO309" s="851">
        <f t="shared" si="689"/>
        <v>0</v>
      </c>
      <c r="CP309" s="851">
        <f t="shared" si="690"/>
        <v>304779.6610169491</v>
      </c>
      <c r="CQ309" s="851">
        <f t="shared" si="691"/>
        <v>0</v>
      </c>
      <c r="CR309" s="861">
        <f t="shared" si="692"/>
        <v>1693220.338983051</v>
      </c>
      <c r="CS309" s="853">
        <f t="shared" si="693"/>
        <v>1998000</v>
      </c>
      <c r="CT309" s="2">
        <f t="shared" si="694"/>
        <v>0</v>
      </c>
    </row>
    <row r="310" spans="2:98" ht="24.75" customHeight="1" x14ac:dyDescent="0.25">
      <c r="B310" s="293" t="str">
        <f t="shared" si="713"/>
        <v>C3</v>
      </c>
      <c r="C310" s="597" t="s">
        <v>206</v>
      </c>
      <c r="D310" s="649">
        <v>608644</v>
      </c>
      <c r="E310" s="278"/>
      <c r="F310" s="278">
        <v>3381356</v>
      </c>
      <c r="G310" s="278">
        <f t="shared" si="714"/>
        <v>3990000</v>
      </c>
      <c r="H310" s="76">
        <v>586677.96610169485</v>
      </c>
      <c r="I310" s="76"/>
      <c r="J310" s="76">
        <v>3259322.0338983051</v>
      </c>
      <c r="K310" s="646">
        <f t="shared" si="715"/>
        <v>3846000</v>
      </c>
      <c r="L310" s="587"/>
      <c r="M310" s="38">
        <f>+M311+M315+M317</f>
        <v>3846000</v>
      </c>
      <c r="N310" s="38"/>
      <c r="O310" s="38"/>
      <c r="P310" s="38"/>
      <c r="Q310" s="76" t="s">
        <v>676</v>
      </c>
      <c r="R310" s="76">
        <v>1</v>
      </c>
      <c r="S310" s="76" t="s">
        <v>128</v>
      </c>
      <c r="T310" s="38"/>
      <c r="U310" s="76"/>
      <c r="V310" s="76"/>
      <c r="W310" s="76"/>
      <c r="X310" s="76"/>
      <c r="Y310" s="38"/>
      <c r="Z310" s="38"/>
      <c r="AA310" s="38"/>
      <c r="AB310" s="38"/>
      <c r="AC310" s="76"/>
      <c r="AD310" s="76"/>
      <c r="AE310" s="76"/>
      <c r="AF310" s="76"/>
      <c r="AG310" s="311"/>
      <c r="AH310" s="361">
        <f>AH311+AH315+AH317</f>
        <v>0</v>
      </c>
      <c r="AI310" s="58">
        <f t="shared" ref="AI310:AJ310" si="833">AI311+AI315+AI317</f>
        <v>0</v>
      </c>
      <c r="AJ310" s="58">
        <f t="shared" si="833"/>
        <v>0</v>
      </c>
      <c r="AK310" s="307">
        <f>SUBTOTAL(9,AH310:AJ310)</f>
        <v>0</v>
      </c>
      <c r="AL310" s="361">
        <f>AL311+AL315+AL317</f>
        <v>0</v>
      </c>
      <c r="AM310" s="58">
        <f t="shared" ref="AM310:AN310" si="834">AM311+AM315+AM317</f>
        <v>0</v>
      </c>
      <c r="AN310" s="58">
        <f t="shared" si="834"/>
        <v>0</v>
      </c>
      <c r="AO310" s="362">
        <f>SUBTOTAL(9,AL310:AN310)</f>
        <v>0</v>
      </c>
      <c r="AP310" s="516">
        <f>AP311+AP315+AP317</f>
        <v>0</v>
      </c>
      <c r="AQ310" s="58">
        <f t="shared" ref="AQ310:AR310" si="835">AQ311+AQ315+AQ317</f>
        <v>0</v>
      </c>
      <c r="AR310" s="58">
        <f t="shared" si="835"/>
        <v>0</v>
      </c>
      <c r="AS310" s="307">
        <f>SUBTOTAL(9,AP310:AR310)</f>
        <v>0</v>
      </c>
      <c r="AT310" s="361">
        <f>AT311+AT315+AT317</f>
        <v>0</v>
      </c>
      <c r="AU310" s="58">
        <f t="shared" ref="AU310:AV310" si="836">AU311+AU315+AU317</f>
        <v>0</v>
      </c>
      <c r="AV310" s="58">
        <f t="shared" si="836"/>
        <v>0</v>
      </c>
      <c r="AW310" s="362">
        <f>SUBTOTAL(9,AT310:AV310)</f>
        <v>0</v>
      </c>
      <c r="AX310" s="516">
        <f>AX311+AX315+AX317</f>
        <v>0</v>
      </c>
      <c r="AY310" s="58">
        <f t="shared" ref="AY310:AZ310" si="837">AY311+AY315+AY317</f>
        <v>0</v>
      </c>
      <c r="AZ310" s="58">
        <f t="shared" si="837"/>
        <v>0</v>
      </c>
      <c r="BA310" s="307">
        <f>SUBTOTAL(9,AX310:AZ310)</f>
        <v>0</v>
      </c>
      <c r="BB310" s="361">
        <f>BB311+BB315+BB317</f>
        <v>0</v>
      </c>
      <c r="BC310" s="58">
        <f t="shared" ref="BC310:BD310" si="838">BC311+BC315+BC317</f>
        <v>0</v>
      </c>
      <c r="BD310" s="58">
        <f t="shared" si="838"/>
        <v>0</v>
      </c>
      <c r="BE310" s="362">
        <f>SUBTOTAL(9,BB310:BD310)</f>
        <v>0</v>
      </c>
      <c r="BF310" s="516">
        <f>BF311+BF315+BF317</f>
        <v>0</v>
      </c>
      <c r="BG310" s="58">
        <f t="shared" ref="BG310:BH310" si="839">BG311+BG315+BG317</f>
        <v>0</v>
      </c>
      <c r="BH310" s="58">
        <f t="shared" si="839"/>
        <v>0</v>
      </c>
      <c r="BI310" s="307">
        <f>SUBTOTAL(9,BF310:BH310)</f>
        <v>0</v>
      </c>
      <c r="BJ310" s="361">
        <f>BJ311+BJ315+BJ317</f>
        <v>4942.3728813559319</v>
      </c>
      <c r="BK310" s="58">
        <f t="shared" ref="BK310:BL310" si="840">BK311+BK315+BK317</f>
        <v>0</v>
      </c>
      <c r="BL310" s="58">
        <f t="shared" si="840"/>
        <v>27457.627118644068</v>
      </c>
      <c r="BM310" s="362">
        <f>SUBTOTAL(9,BJ310:BL310)</f>
        <v>32400</v>
      </c>
      <c r="BN310" s="516">
        <f>BN311+BN315+BN317</f>
        <v>52901.694915254229</v>
      </c>
      <c r="BO310" s="58">
        <f t="shared" ref="BO310:BP310" si="841">BO311+BO315+BO317</f>
        <v>0</v>
      </c>
      <c r="BP310" s="58">
        <f t="shared" si="841"/>
        <v>293898.30508474575</v>
      </c>
      <c r="BQ310" s="307">
        <f>SUBTOTAL(9,BN310:BP310)</f>
        <v>346800</v>
      </c>
      <c r="BR310" s="361">
        <f>BR311+BR315+BR317</f>
        <v>97032.20338983048</v>
      </c>
      <c r="BS310" s="58">
        <f t="shared" ref="BS310:BT310" si="842">BS311+BS315+BS317</f>
        <v>0</v>
      </c>
      <c r="BT310" s="58">
        <f t="shared" si="842"/>
        <v>539067.79661016946</v>
      </c>
      <c r="BU310" s="362">
        <f>SUBTOTAL(9,BR310:BT310)</f>
        <v>636100</v>
      </c>
      <c r="BV310" s="516">
        <f>BV311+BV315+BV317</f>
        <v>100464.40677966097</v>
      </c>
      <c r="BW310" s="58">
        <f t="shared" ref="BW310:BX310" si="843">BW311+BW315+BW317</f>
        <v>0</v>
      </c>
      <c r="BX310" s="58">
        <f t="shared" si="843"/>
        <v>558135.59322033904</v>
      </c>
      <c r="BY310" s="307">
        <f>SUBTOTAL(9,BV310:BX310)</f>
        <v>658600</v>
      </c>
      <c r="BZ310" s="361">
        <f>BZ311+BZ315+BZ317</f>
        <v>168284.7457627118</v>
      </c>
      <c r="CA310" s="58">
        <f t="shared" ref="CA310:CB310" si="844">CA311+CA315+CA317</f>
        <v>0</v>
      </c>
      <c r="CB310" s="58">
        <f t="shared" si="844"/>
        <v>934915.25423728826</v>
      </c>
      <c r="CC310" s="362">
        <f>SUBTOTAL(9,BZ310:CB310)</f>
        <v>1103200</v>
      </c>
      <c r="CD310" s="368">
        <f t="shared" si="789"/>
        <v>423625.42372881342</v>
      </c>
      <c r="CE310" s="62">
        <f t="shared" si="789"/>
        <v>0</v>
      </c>
      <c r="CF310" s="62">
        <f t="shared" si="789"/>
        <v>2353474.5762711866</v>
      </c>
      <c r="CG310" s="369">
        <f t="shared" si="789"/>
        <v>2777100</v>
      </c>
      <c r="CH310" s="695" t="s">
        <v>739</v>
      </c>
      <c r="CI310" s="118" t="s">
        <v>766</v>
      </c>
      <c r="CJ310" s="780">
        <f>IF(H310=0,IF(CD310&gt;0,"Error",H310-CD310),H310-CD310)</f>
        <v>163052.54237288143</v>
      </c>
      <c r="CK310" s="781">
        <f t="shared" ref="CK310" si="845">IF(I310=0,IF(CE310&gt;0,"Error",I310-CE310),I310-CE310)</f>
        <v>0</v>
      </c>
      <c r="CL310" s="781">
        <f t="shared" ref="CL310" si="846">IF(J310=0,IF(CF310&gt;0,"Error",J310-CF310),J310-CF310)</f>
        <v>905847.45762711857</v>
      </c>
      <c r="CM310" s="782">
        <f t="shared" ref="CM310" si="847">IF(K310=0,IF(CG310&gt;0,"Error",K310-CG310),K310-CG310)</f>
        <v>1068900</v>
      </c>
      <c r="CN310" s="780">
        <v>0</v>
      </c>
      <c r="CO310" s="781">
        <f t="shared" si="689"/>
        <v>0</v>
      </c>
      <c r="CP310" s="781">
        <f t="shared" si="690"/>
        <v>423625.42372881342</v>
      </c>
      <c r="CQ310" s="781">
        <f t="shared" si="691"/>
        <v>0</v>
      </c>
      <c r="CR310" s="875">
        <f t="shared" si="692"/>
        <v>2353474.5762711866</v>
      </c>
      <c r="CS310" s="782">
        <f t="shared" si="693"/>
        <v>2777100</v>
      </c>
      <c r="CT310" s="2">
        <f t="shared" si="694"/>
        <v>0</v>
      </c>
    </row>
    <row r="311" spans="2:98" ht="24.75" customHeight="1" x14ac:dyDescent="0.25">
      <c r="B311" s="293" t="str">
        <f t="shared" si="713"/>
        <v>C3</v>
      </c>
      <c r="C311" s="604" t="s">
        <v>207</v>
      </c>
      <c r="D311" s="647"/>
      <c r="E311" s="98"/>
      <c r="F311" s="98"/>
      <c r="G311" s="98"/>
      <c r="H311" s="98"/>
      <c r="I311" s="98"/>
      <c r="J311" s="98"/>
      <c r="K311" s="648"/>
      <c r="L311" s="588"/>
      <c r="M311" s="156">
        <f>+SUM(M312:M314)</f>
        <v>2329000</v>
      </c>
      <c r="N311" s="156"/>
      <c r="O311" s="156"/>
      <c r="P311" s="156"/>
      <c r="Q311" s="156"/>
      <c r="R311" s="156"/>
      <c r="S311" s="156"/>
      <c r="T311" s="156"/>
      <c r="U311" s="98"/>
      <c r="V311" s="98"/>
      <c r="W311" s="98"/>
      <c r="X311" s="98"/>
      <c r="Y311" s="156"/>
      <c r="Z311" s="156"/>
      <c r="AA311" s="156"/>
      <c r="AB311" s="156"/>
      <c r="AC311" s="98"/>
      <c r="AD311" s="98"/>
      <c r="AE311" s="98"/>
      <c r="AF311" s="98"/>
      <c r="AG311" s="311"/>
      <c r="AH311" s="454">
        <f>SUBTOTAL(9,AH312:AH314)</f>
        <v>0</v>
      </c>
      <c r="AI311" s="59">
        <f t="shared" ref="AI311:AJ311" si="848">SUBTOTAL(9,AI312:AI314)</f>
        <v>0</v>
      </c>
      <c r="AJ311" s="59">
        <f t="shared" si="848"/>
        <v>0</v>
      </c>
      <c r="AK311" s="308">
        <f>SUBTOTAL(9,AH311:AJ311)</f>
        <v>0</v>
      </c>
      <c r="AL311" s="454">
        <f>SUBTOTAL(9,AL312:AL314)</f>
        <v>0</v>
      </c>
      <c r="AM311" s="59">
        <f t="shared" ref="AM311:AN311" si="849">SUBTOTAL(9,AM312:AM314)</f>
        <v>0</v>
      </c>
      <c r="AN311" s="59">
        <f t="shared" si="849"/>
        <v>0</v>
      </c>
      <c r="AO311" s="455">
        <f>SUBTOTAL(9,AL311:AN311)</f>
        <v>0</v>
      </c>
      <c r="AP311" s="517">
        <f>SUBTOTAL(9,AP312:AP314)</f>
        <v>0</v>
      </c>
      <c r="AQ311" s="59">
        <f t="shared" ref="AQ311:AR311" si="850">SUBTOTAL(9,AQ312:AQ314)</f>
        <v>0</v>
      </c>
      <c r="AR311" s="59">
        <f t="shared" si="850"/>
        <v>0</v>
      </c>
      <c r="AS311" s="308">
        <f>SUBTOTAL(9,AP311:AR311)</f>
        <v>0</v>
      </c>
      <c r="AT311" s="454">
        <f>SUBTOTAL(9,AT312:AT314)</f>
        <v>0</v>
      </c>
      <c r="AU311" s="59">
        <f t="shared" ref="AU311:AV311" si="851">SUBTOTAL(9,AU312:AU314)</f>
        <v>0</v>
      </c>
      <c r="AV311" s="59">
        <f t="shared" si="851"/>
        <v>0</v>
      </c>
      <c r="AW311" s="455">
        <f>SUBTOTAL(9,AT311:AV311)</f>
        <v>0</v>
      </c>
      <c r="AX311" s="517">
        <f>SUBTOTAL(9,AX312:AX314)</f>
        <v>0</v>
      </c>
      <c r="AY311" s="59">
        <f t="shared" ref="AY311:AZ311" si="852">SUBTOTAL(9,AY312:AY314)</f>
        <v>0</v>
      </c>
      <c r="AZ311" s="59">
        <f t="shared" si="852"/>
        <v>0</v>
      </c>
      <c r="BA311" s="308">
        <f>SUBTOTAL(9,AX311:AZ311)</f>
        <v>0</v>
      </c>
      <c r="BB311" s="454">
        <f>SUBTOTAL(9,BB312:BB314)</f>
        <v>0</v>
      </c>
      <c r="BC311" s="59">
        <f t="shared" ref="BC311:BD311" si="853">SUBTOTAL(9,BC312:BC314)</f>
        <v>0</v>
      </c>
      <c r="BD311" s="59">
        <f t="shared" si="853"/>
        <v>0</v>
      </c>
      <c r="BE311" s="455">
        <f>SUBTOTAL(9,BB311:BD311)</f>
        <v>0</v>
      </c>
      <c r="BF311" s="517">
        <f t="shared" ref="BF311:CB311" si="854">BF312+BF313+BF314</f>
        <v>0</v>
      </c>
      <c r="BG311" s="59">
        <f t="shared" si="854"/>
        <v>0</v>
      </c>
      <c r="BH311" s="59">
        <f t="shared" si="854"/>
        <v>0</v>
      </c>
      <c r="BI311" s="308">
        <f t="shared" si="854"/>
        <v>0</v>
      </c>
      <c r="BJ311" s="454">
        <f t="shared" si="854"/>
        <v>0</v>
      </c>
      <c r="BK311" s="59">
        <f t="shared" si="854"/>
        <v>0</v>
      </c>
      <c r="BL311" s="59">
        <f t="shared" si="854"/>
        <v>0</v>
      </c>
      <c r="BM311" s="455">
        <f t="shared" si="854"/>
        <v>0</v>
      </c>
      <c r="BN311" s="517">
        <f t="shared" si="854"/>
        <v>35527.118644067792</v>
      </c>
      <c r="BO311" s="59">
        <f t="shared" si="854"/>
        <v>0</v>
      </c>
      <c r="BP311" s="59">
        <f t="shared" si="854"/>
        <v>197372.88135593222</v>
      </c>
      <c r="BQ311" s="308">
        <f>BN311+BO311+BP311</f>
        <v>232900</v>
      </c>
      <c r="BR311" s="454">
        <f t="shared" si="854"/>
        <v>63968.644067796602</v>
      </c>
      <c r="BS311" s="59">
        <f t="shared" si="854"/>
        <v>0</v>
      </c>
      <c r="BT311" s="59">
        <f t="shared" si="854"/>
        <v>355381.35593220335</v>
      </c>
      <c r="BU311" s="455">
        <f>BR311+BS311+BT311</f>
        <v>419349.99999999994</v>
      </c>
      <c r="BV311" s="517">
        <f t="shared" si="854"/>
        <v>64067.796610169462</v>
      </c>
      <c r="BW311" s="59">
        <f t="shared" si="854"/>
        <v>0</v>
      </c>
      <c r="BX311" s="59">
        <f t="shared" si="854"/>
        <v>355932.20338983054</v>
      </c>
      <c r="BY311" s="308">
        <f>BV311+BW311+BX311</f>
        <v>420000</v>
      </c>
      <c r="BZ311" s="454">
        <f t="shared" si="854"/>
        <v>113766.10169491524</v>
      </c>
      <c r="CA311" s="59">
        <f t="shared" si="854"/>
        <v>0</v>
      </c>
      <c r="CB311" s="59">
        <f t="shared" si="854"/>
        <v>632033.89830508479</v>
      </c>
      <c r="CC311" s="455">
        <f>BZ311+CA311+CB311</f>
        <v>745800</v>
      </c>
      <c r="CD311" s="363">
        <f t="shared" si="789"/>
        <v>277329.6610169491</v>
      </c>
      <c r="CE311" s="60">
        <f t="shared" si="789"/>
        <v>0</v>
      </c>
      <c r="CF311" s="60">
        <f t="shared" si="789"/>
        <v>1540720.338983051</v>
      </c>
      <c r="CG311" s="364">
        <f t="shared" si="789"/>
        <v>1818050</v>
      </c>
      <c r="CH311" s="695" t="s">
        <v>739</v>
      </c>
      <c r="CI311" s="118" t="s">
        <v>766</v>
      </c>
      <c r="CJ311" s="783"/>
      <c r="CK311" s="784"/>
      <c r="CL311" s="784"/>
      <c r="CM311" s="785"/>
      <c r="CN311" s="783">
        <v>0</v>
      </c>
      <c r="CO311" s="784">
        <f t="shared" si="689"/>
        <v>0</v>
      </c>
      <c r="CP311" s="784">
        <f t="shared" si="690"/>
        <v>277329.6610169491</v>
      </c>
      <c r="CQ311" s="784">
        <f t="shared" si="691"/>
        <v>0</v>
      </c>
      <c r="CR311" s="876">
        <f t="shared" si="692"/>
        <v>1540720.338983051</v>
      </c>
      <c r="CS311" s="785">
        <f t="shared" si="693"/>
        <v>1818050</v>
      </c>
      <c r="CT311" s="2">
        <f t="shared" si="694"/>
        <v>0</v>
      </c>
    </row>
    <row r="312" spans="2:98" ht="24.75" customHeight="1" x14ac:dyDescent="0.25">
      <c r="B312" s="293" t="str">
        <f t="shared" si="713"/>
        <v>C3</v>
      </c>
      <c r="C312" s="598" t="s">
        <v>208</v>
      </c>
      <c r="D312" s="480"/>
      <c r="E312" s="272"/>
      <c r="F312" s="272"/>
      <c r="G312" s="272"/>
      <c r="H312" s="272"/>
      <c r="I312" s="272"/>
      <c r="J312" s="272"/>
      <c r="K312" s="457"/>
      <c r="L312" s="519"/>
      <c r="M312" s="157">
        <v>650000</v>
      </c>
      <c r="N312" s="157"/>
      <c r="O312" s="157"/>
      <c r="P312" s="157"/>
      <c r="Q312" s="157"/>
      <c r="R312" s="157"/>
      <c r="S312" s="157"/>
      <c r="T312" s="158" t="s">
        <v>28</v>
      </c>
      <c r="U312" s="48" t="s">
        <v>169</v>
      </c>
      <c r="V312" s="48" t="s">
        <v>75</v>
      </c>
      <c r="W312" s="99">
        <v>120</v>
      </c>
      <c r="X312" s="173">
        <v>44680</v>
      </c>
      <c r="Y312" s="173">
        <f t="shared" ref="Y312:Y314" si="855">+X312+7</f>
        <v>44687</v>
      </c>
      <c r="Z312" s="173">
        <f t="shared" ref="Z312:Z314" si="856">+Y312+14</f>
        <v>44701</v>
      </c>
      <c r="AA312" s="173">
        <f t="shared" ref="AA312:AA314" si="857">+Z312+7+5+2</f>
        <v>44715</v>
      </c>
      <c r="AB312" s="173">
        <f t="shared" ref="AB312:AB314" si="858">+AA312+30+7</f>
        <v>44752</v>
      </c>
      <c r="AC312" s="173">
        <f t="shared" ref="AC312:AC314" si="859">+AB312+3+3+14</f>
        <v>44772</v>
      </c>
      <c r="AD312" s="173">
        <f t="shared" ref="AD312:AD314" si="860">+AC312+3</f>
        <v>44775</v>
      </c>
      <c r="AE312" s="173">
        <f t="shared" ref="AE312:AE314" si="861">+AD312+7+7</f>
        <v>44789</v>
      </c>
      <c r="AF312" s="173">
        <f t="shared" ref="AF312:AF316" si="862">AE312+W312</f>
        <v>44909</v>
      </c>
      <c r="AG312" s="310"/>
      <c r="AH312" s="329"/>
      <c r="AI312" s="275"/>
      <c r="AJ312" s="275"/>
      <c r="AK312" s="319">
        <f t="shared" ref="AK312:AK314" si="863">SUBTOTAL(9,AH312:AJ312)</f>
        <v>0</v>
      </c>
      <c r="AL312" s="329"/>
      <c r="AM312" s="275"/>
      <c r="AN312" s="275"/>
      <c r="AO312" s="398">
        <f t="shared" ref="AO312:AO314" si="864">SUBTOTAL(9,AL312:AN312)</f>
        <v>0</v>
      </c>
      <c r="AP312" s="490"/>
      <c r="AQ312" s="275"/>
      <c r="AR312" s="275"/>
      <c r="AS312" s="319">
        <f t="shared" ref="AS312:AS314" si="865">SUBTOTAL(9,AP312:AR312)</f>
        <v>0</v>
      </c>
      <c r="AT312" s="329"/>
      <c r="AU312" s="275"/>
      <c r="AV312" s="275"/>
      <c r="AW312" s="398">
        <f t="shared" ref="AW312:AW314" si="866">SUBTOTAL(9,AT312:AV312)</f>
        <v>0</v>
      </c>
      <c r="AX312" s="490"/>
      <c r="AY312" s="275"/>
      <c r="AZ312" s="275"/>
      <c r="BA312" s="319">
        <f t="shared" ref="BA312:BA314" si="867">SUBTOTAL(9,AX312:AZ312)</f>
        <v>0</v>
      </c>
      <c r="BB312" s="329"/>
      <c r="BC312" s="275"/>
      <c r="BD312" s="275"/>
      <c r="BE312" s="398">
        <f t="shared" ref="BE312:BE314" si="868">SUBTOTAL(9,BB312:BD312)</f>
        <v>0</v>
      </c>
      <c r="BF312" s="490">
        <v>0</v>
      </c>
      <c r="BG312" s="275"/>
      <c r="BH312" s="275">
        <v>0</v>
      </c>
      <c r="BI312" s="319">
        <f>BF312+BH312</f>
        <v>0</v>
      </c>
      <c r="BJ312" s="329">
        <v>0</v>
      </c>
      <c r="BK312" s="275"/>
      <c r="BL312" s="275">
        <v>0</v>
      </c>
      <c r="BM312" s="398"/>
      <c r="BN312" s="518">
        <v>9915.2542372881362</v>
      </c>
      <c r="BO312" s="61"/>
      <c r="BP312" s="61">
        <v>55084.745762711864</v>
      </c>
      <c r="BQ312" s="309">
        <v>65000</v>
      </c>
      <c r="BR312" s="389">
        <v>19830.508474576272</v>
      </c>
      <c r="BS312" s="61"/>
      <c r="BT312" s="61">
        <v>110169.49152542373</v>
      </c>
      <c r="BU312" s="390">
        <v>130000</v>
      </c>
      <c r="BV312" s="518">
        <v>29745.762711864401</v>
      </c>
      <c r="BW312" s="61"/>
      <c r="BX312" s="61">
        <v>165254.2372881356</v>
      </c>
      <c r="BY312" s="309">
        <v>195000</v>
      </c>
      <c r="BZ312" s="389">
        <v>39661.016949152545</v>
      </c>
      <c r="CA312" s="61"/>
      <c r="CB312" s="61">
        <v>220338.98305084746</v>
      </c>
      <c r="CC312" s="390">
        <v>260000</v>
      </c>
      <c r="CD312" s="365">
        <f t="shared" si="789"/>
        <v>99152.542372881348</v>
      </c>
      <c r="CE312" s="277">
        <f t="shared" si="789"/>
        <v>0</v>
      </c>
      <c r="CF312" s="277">
        <f t="shared" si="789"/>
        <v>550847.45762711868</v>
      </c>
      <c r="CG312" s="366">
        <f t="shared" si="789"/>
        <v>650000</v>
      </c>
      <c r="CH312" s="695"/>
      <c r="CI312" s="118"/>
      <c r="CJ312" s="744"/>
      <c r="CK312" s="745"/>
      <c r="CL312" s="745"/>
      <c r="CM312" s="746"/>
      <c r="CN312" s="849">
        <v>0</v>
      </c>
      <c r="CO312" s="851">
        <f t="shared" si="689"/>
        <v>0</v>
      </c>
      <c r="CP312" s="851">
        <f t="shared" si="690"/>
        <v>99152.542372881348</v>
      </c>
      <c r="CQ312" s="851">
        <f t="shared" si="691"/>
        <v>0</v>
      </c>
      <c r="CR312" s="861">
        <f t="shared" si="692"/>
        <v>550847.45762711868</v>
      </c>
      <c r="CS312" s="853">
        <f t="shared" si="693"/>
        <v>650000</v>
      </c>
      <c r="CT312" s="2">
        <f t="shared" si="694"/>
        <v>0</v>
      </c>
    </row>
    <row r="313" spans="2:98" ht="24.75" customHeight="1" x14ac:dyDescent="0.25">
      <c r="B313" s="293" t="str">
        <f t="shared" si="713"/>
        <v>C3</v>
      </c>
      <c r="C313" s="598" t="s">
        <v>209</v>
      </c>
      <c r="D313" s="480"/>
      <c r="E313" s="272"/>
      <c r="F313" s="272"/>
      <c r="G313" s="272"/>
      <c r="H313" s="272"/>
      <c r="I313" s="272"/>
      <c r="J313" s="272"/>
      <c r="K313" s="457"/>
      <c r="L313" s="519"/>
      <c r="M313" s="157">
        <v>929000</v>
      </c>
      <c r="N313" s="157"/>
      <c r="O313" s="157"/>
      <c r="P313" s="157"/>
      <c r="Q313" s="157"/>
      <c r="R313" s="157"/>
      <c r="S313" s="157"/>
      <c r="T313" s="158" t="s">
        <v>28</v>
      </c>
      <c r="U313" s="48" t="s">
        <v>169</v>
      </c>
      <c r="V313" s="48" t="s">
        <v>75</v>
      </c>
      <c r="W313" s="99">
        <v>180</v>
      </c>
      <c r="X313" s="173">
        <v>44680</v>
      </c>
      <c r="Y313" s="173">
        <f t="shared" si="855"/>
        <v>44687</v>
      </c>
      <c r="Z313" s="173">
        <f t="shared" si="856"/>
        <v>44701</v>
      </c>
      <c r="AA313" s="173">
        <f t="shared" si="857"/>
        <v>44715</v>
      </c>
      <c r="AB313" s="173">
        <f t="shared" si="858"/>
        <v>44752</v>
      </c>
      <c r="AC313" s="173">
        <f t="shared" si="859"/>
        <v>44772</v>
      </c>
      <c r="AD313" s="173">
        <f t="shared" si="860"/>
        <v>44775</v>
      </c>
      <c r="AE313" s="173">
        <f t="shared" si="861"/>
        <v>44789</v>
      </c>
      <c r="AF313" s="173">
        <f t="shared" si="862"/>
        <v>44969</v>
      </c>
      <c r="AG313" s="310"/>
      <c r="AH313" s="329"/>
      <c r="AI313" s="275"/>
      <c r="AJ313" s="275"/>
      <c r="AK313" s="319">
        <f t="shared" si="863"/>
        <v>0</v>
      </c>
      <c r="AL313" s="329"/>
      <c r="AM313" s="275"/>
      <c r="AN313" s="275"/>
      <c r="AO313" s="398">
        <f t="shared" si="864"/>
        <v>0</v>
      </c>
      <c r="AP313" s="490"/>
      <c r="AQ313" s="275"/>
      <c r="AR313" s="275"/>
      <c r="AS313" s="319">
        <f t="shared" si="865"/>
        <v>0</v>
      </c>
      <c r="AT313" s="329"/>
      <c r="AU313" s="275"/>
      <c r="AV313" s="275"/>
      <c r="AW313" s="398">
        <f t="shared" si="866"/>
        <v>0</v>
      </c>
      <c r="AX313" s="490"/>
      <c r="AY313" s="275"/>
      <c r="AZ313" s="275"/>
      <c r="BA313" s="319">
        <f t="shared" si="867"/>
        <v>0</v>
      </c>
      <c r="BB313" s="329"/>
      <c r="BC313" s="275"/>
      <c r="BD313" s="275"/>
      <c r="BE313" s="398">
        <f t="shared" si="868"/>
        <v>0</v>
      </c>
      <c r="BF313" s="490">
        <v>0</v>
      </c>
      <c r="BG313" s="275"/>
      <c r="BH313" s="275">
        <v>0</v>
      </c>
      <c r="BI313" s="319">
        <f t="shared" ref="BI313:BI316" si="869">BF313+BH313</f>
        <v>0</v>
      </c>
      <c r="BJ313" s="329">
        <v>0</v>
      </c>
      <c r="BK313" s="275"/>
      <c r="BL313" s="275">
        <v>0</v>
      </c>
      <c r="BM313" s="398"/>
      <c r="BN313" s="518">
        <v>14171.186440677964</v>
      </c>
      <c r="BO313" s="61"/>
      <c r="BP313" s="61">
        <v>78728.813559322036</v>
      </c>
      <c r="BQ313" s="309">
        <v>92900</v>
      </c>
      <c r="BR313" s="389">
        <v>21256.779661016946</v>
      </c>
      <c r="BS313" s="61"/>
      <c r="BT313" s="61">
        <v>118093.22033898305</v>
      </c>
      <c r="BU313" s="390">
        <v>139350</v>
      </c>
      <c r="BV313" s="518">
        <v>0</v>
      </c>
      <c r="BW313" s="61"/>
      <c r="BX313" s="61">
        <v>0</v>
      </c>
      <c r="BY313" s="309"/>
      <c r="BZ313" s="389">
        <v>28342.372881355928</v>
      </c>
      <c r="CA313" s="61"/>
      <c r="CB313" s="61">
        <v>157457.62711864407</v>
      </c>
      <c r="CC313" s="390">
        <v>185800</v>
      </c>
      <c r="CD313" s="365">
        <f t="shared" si="789"/>
        <v>63770.338983050839</v>
      </c>
      <c r="CE313" s="277">
        <f t="shared" si="789"/>
        <v>0</v>
      </c>
      <c r="CF313" s="277">
        <f t="shared" si="789"/>
        <v>354279.66101694916</v>
      </c>
      <c r="CG313" s="366">
        <f t="shared" si="789"/>
        <v>418050</v>
      </c>
      <c r="CH313" s="695"/>
      <c r="CI313" s="118"/>
      <c r="CJ313" s="744"/>
      <c r="CK313" s="745"/>
      <c r="CL313" s="745"/>
      <c r="CM313" s="746"/>
      <c r="CN313" s="849">
        <v>0</v>
      </c>
      <c r="CO313" s="851">
        <f t="shared" si="689"/>
        <v>0</v>
      </c>
      <c r="CP313" s="851">
        <f t="shared" si="690"/>
        <v>63770.338983050839</v>
      </c>
      <c r="CQ313" s="851">
        <f t="shared" si="691"/>
        <v>0</v>
      </c>
      <c r="CR313" s="861">
        <f t="shared" si="692"/>
        <v>354279.66101694916</v>
      </c>
      <c r="CS313" s="853">
        <f t="shared" si="693"/>
        <v>418050</v>
      </c>
      <c r="CT313" s="2">
        <f t="shared" si="694"/>
        <v>0</v>
      </c>
    </row>
    <row r="314" spans="2:98" ht="24.75" customHeight="1" x14ac:dyDescent="0.25">
      <c r="B314" s="293" t="str">
        <f t="shared" si="713"/>
        <v>C3</v>
      </c>
      <c r="C314" s="598" t="s">
        <v>210</v>
      </c>
      <c r="D314" s="480"/>
      <c r="E314" s="272"/>
      <c r="F314" s="272"/>
      <c r="G314" s="272"/>
      <c r="H314" s="272"/>
      <c r="I314" s="272"/>
      <c r="J314" s="272"/>
      <c r="K314" s="457"/>
      <c r="L314" s="519"/>
      <c r="M314" s="157">
        <v>750000</v>
      </c>
      <c r="N314" s="157"/>
      <c r="O314" s="157"/>
      <c r="P314" s="157"/>
      <c r="Q314" s="157"/>
      <c r="R314" s="157"/>
      <c r="S314" s="157"/>
      <c r="T314" s="158" t="s">
        <v>28</v>
      </c>
      <c r="U314" s="48" t="s">
        <v>169</v>
      </c>
      <c r="V314" s="48" t="s">
        <v>75</v>
      </c>
      <c r="W314" s="99">
        <v>120</v>
      </c>
      <c r="X314" s="181">
        <v>44659</v>
      </c>
      <c r="Y314" s="181">
        <f t="shared" si="855"/>
        <v>44666</v>
      </c>
      <c r="Z314" s="173">
        <f t="shared" si="856"/>
        <v>44680</v>
      </c>
      <c r="AA314" s="173">
        <f t="shared" si="857"/>
        <v>44694</v>
      </c>
      <c r="AB314" s="173">
        <f t="shared" si="858"/>
        <v>44731</v>
      </c>
      <c r="AC314" s="173">
        <f t="shared" si="859"/>
        <v>44751</v>
      </c>
      <c r="AD314" s="173">
        <f t="shared" si="860"/>
        <v>44754</v>
      </c>
      <c r="AE314" s="173">
        <f t="shared" si="861"/>
        <v>44768</v>
      </c>
      <c r="AF314" s="173">
        <f t="shared" si="862"/>
        <v>44888</v>
      </c>
      <c r="AG314" s="310"/>
      <c r="AH314" s="329"/>
      <c r="AI314" s="275"/>
      <c r="AJ314" s="275"/>
      <c r="AK314" s="319">
        <f t="shared" si="863"/>
        <v>0</v>
      </c>
      <c r="AL314" s="329"/>
      <c r="AM314" s="275"/>
      <c r="AN314" s="275"/>
      <c r="AO314" s="398">
        <f t="shared" si="864"/>
        <v>0</v>
      </c>
      <c r="AP314" s="490"/>
      <c r="AQ314" s="275"/>
      <c r="AR314" s="275"/>
      <c r="AS314" s="319">
        <f t="shared" si="865"/>
        <v>0</v>
      </c>
      <c r="AT314" s="329"/>
      <c r="AU314" s="275"/>
      <c r="AV314" s="275"/>
      <c r="AW314" s="398">
        <f t="shared" si="866"/>
        <v>0</v>
      </c>
      <c r="AX314" s="490"/>
      <c r="AY314" s="275"/>
      <c r="AZ314" s="275"/>
      <c r="BA314" s="319">
        <f t="shared" si="867"/>
        <v>0</v>
      </c>
      <c r="BB314" s="329"/>
      <c r="BC314" s="275"/>
      <c r="BD314" s="275"/>
      <c r="BE314" s="398">
        <f t="shared" si="868"/>
        <v>0</v>
      </c>
      <c r="BF314" s="490">
        <v>0</v>
      </c>
      <c r="BG314" s="275"/>
      <c r="BH314" s="275">
        <v>0</v>
      </c>
      <c r="BI314" s="319">
        <f t="shared" si="869"/>
        <v>0</v>
      </c>
      <c r="BJ314" s="329">
        <v>0</v>
      </c>
      <c r="BK314" s="275"/>
      <c r="BL314" s="275">
        <v>0</v>
      </c>
      <c r="BM314" s="398"/>
      <c r="BN314" s="518">
        <v>11440.677966101692</v>
      </c>
      <c r="BO314" s="61"/>
      <c r="BP314" s="61">
        <v>63559.322033898308</v>
      </c>
      <c r="BQ314" s="309">
        <v>75000</v>
      </c>
      <c r="BR314" s="389">
        <v>22881.355932203383</v>
      </c>
      <c r="BS314" s="61"/>
      <c r="BT314" s="61">
        <v>127118.64406779662</v>
      </c>
      <c r="BU314" s="390">
        <v>150000</v>
      </c>
      <c r="BV314" s="518">
        <v>34322.033898305061</v>
      </c>
      <c r="BW314" s="61"/>
      <c r="BX314" s="61">
        <v>190677.96610169494</v>
      </c>
      <c r="BY314" s="309">
        <v>225000</v>
      </c>
      <c r="BZ314" s="389">
        <v>45762.711864406767</v>
      </c>
      <c r="CA314" s="61"/>
      <c r="CB314" s="61">
        <v>254237.28813559323</v>
      </c>
      <c r="CC314" s="390">
        <v>300000</v>
      </c>
      <c r="CD314" s="365">
        <f t="shared" si="789"/>
        <v>114406.7796610169</v>
      </c>
      <c r="CE314" s="277">
        <f t="shared" si="789"/>
        <v>0</v>
      </c>
      <c r="CF314" s="277">
        <f t="shared" si="789"/>
        <v>635593.220338983</v>
      </c>
      <c r="CG314" s="366">
        <f t="shared" si="789"/>
        <v>750000</v>
      </c>
      <c r="CH314" s="695"/>
      <c r="CI314" s="118"/>
      <c r="CJ314" s="744"/>
      <c r="CK314" s="745"/>
      <c r="CL314" s="745"/>
      <c r="CM314" s="746"/>
      <c r="CN314" s="849">
        <v>0</v>
      </c>
      <c r="CO314" s="851">
        <f t="shared" si="689"/>
        <v>0</v>
      </c>
      <c r="CP314" s="851">
        <f t="shared" si="690"/>
        <v>114406.7796610169</v>
      </c>
      <c r="CQ314" s="851">
        <f t="shared" si="691"/>
        <v>0</v>
      </c>
      <c r="CR314" s="861">
        <f t="shared" si="692"/>
        <v>635593.220338983</v>
      </c>
      <c r="CS314" s="853">
        <f t="shared" si="693"/>
        <v>749999.99999999988</v>
      </c>
      <c r="CT314" s="2">
        <f t="shared" si="694"/>
        <v>0</v>
      </c>
    </row>
    <row r="315" spans="2:98" ht="24.75" customHeight="1" x14ac:dyDescent="0.25">
      <c r="B315" s="293" t="str">
        <f t="shared" si="713"/>
        <v>C3</v>
      </c>
      <c r="C315" s="604" t="s">
        <v>211</v>
      </c>
      <c r="D315" s="647"/>
      <c r="E315" s="98"/>
      <c r="F315" s="98"/>
      <c r="G315" s="98"/>
      <c r="H315" s="98"/>
      <c r="I315" s="98"/>
      <c r="J315" s="98"/>
      <c r="K315" s="648"/>
      <c r="L315" s="588"/>
      <c r="M315" s="156">
        <f>+M316</f>
        <v>653000</v>
      </c>
      <c r="N315" s="156"/>
      <c r="O315" s="156"/>
      <c r="P315" s="156"/>
      <c r="Q315" s="156"/>
      <c r="R315" s="156"/>
      <c r="S315" s="156"/>
      <c r="T315" s="156"/>
      <c r="U315" s="98"/>
      <c r="V315" s="98"/>
      <c r="W315" s="98"/>
      <c r="X315" s="98"/>
      <c r="Y315" s="156"/>
      <c r="Z315" s="156"/>
      <c r="AA315" s="156"/>
      <c r="AB315" s="156"/>
      <c r="AC315" s="98"/>
      <c r="AD315" s="98"/>
      <c r="AE315" s="98"/>
      <c r="AF315" s="98"/>
      <c r="AG315" s="310"/>
      <c r="AH315" s="454">
        <f>AH316</f>
        <v>0</v>
      </c>
      <c r="AI315" s="59">
        <f t="shared" ref="AI315:AJ315" si="870">AI316</f>
        <v>0</v>
      </c>
      <c r="AJ315" s="59">
        <f t="shared" si="870"/>
        <v>0</v>
      </c>
      <c r="AK315" s="308">
        <f>SUBTOTAL(9,AH315:AJ315)</f>
        <v>0</v>
      </c>
      <c r="AL315" s="454">
        <f>AL316</f>
        <v>0</v>
      </c>
      <c r="AM315" s="59">
        <f t="shared" ref="AM315:AN315" si="871">AM316</f>
        <v>0</v>
      </c>
      <c r="AN315" s="59">
        <f t="shared" si="871"/>
        <v>0</v>
      </c>
      <c r="AO315" s="455">
        <f>SUBTOTAL(9,AL315:AN315)</f>
        <v>0</v>
      </c>
      <c r="AP315" s="517">
        <f>AP316</f>
        <v>0</v>
      </c>
      <c r="AQ315" s="59">
        <f t="shared" ref="AQ315:AR315" si="872">AQ316</f>
        <v>0</v>
      </c>
      <c r="AR315" s="59">
        <f t="shared" si="872"/>
        <v>0</v>
      </c>
      <c r="AS315" s="308">
        <f>SUBTOTAL(9,AP315:AR315)</f>
        <v>0</v>
      </c>
      <c r="AT315" s="454">
        <f>AT316</f>
        <v>0</v>
      </c>
      <c r="AU315" s="59">
        <f t="shared" ref="AU315:AV315" si="873">AU316</f>
        <v>0</v>
      </c>
      <c r="AV315" s="59">
        <f t="shared" si="873"/>
        <v>0</v>
      </c>
      <c r="AW315" s="455">
        <f>SUBTOTAL(9,AT315:AV315)</f>
        <v>0</v>
      </c>
      <c r="AX315" s="517">
        <f>AX316</f>
        <v>0</v>
      </c>
      <c r="AY315" s="59">
        <f t="shared" ref="AY315:AZ315" si="874">AY316</f>
        <v>0</v>
      </c>
      <c r="AZ315" s="59">
        <f t="shared" si="874"/>
        <v>0</v>
      </c>
      <c r="BA315" s="308">
        <f>SUBTOTAL(9,AX315:AZ315)</f>
        <v>0</v>
      </c>
      <c r="BB315" s="454">
        <f>BB316</f>
        <v>0</v>
      </c>
      <c r="BC315" s="59">
        <f t="shared" ref="BC315:BD315" si="875">BC316</f>
        <v>0</v>
      </c>
      <c r="BD315" s="59">
        <f t="shared" si="875"/>
        <v>0</v>
      </c>
      <c r="BE315" s="455">
        <f>SUBTOTAL(9,BB315:BD315)</f>
        <v>0</v>
      </c>
      <c r="BF315" s="517">
        <f>BF316</f>
        <v>0</v>
      </c>
      <c r="BG315" s="59">
        <f t="shared" ref="BG315:BH315" si="876">BG316</f>
        <v>0</v>
      </c>
      <c r="BH315" s="59">
        <f t="shared" si="876"/>
        <v>0</v>
      </c>
      <c r="BI315" s="308">
        <f>SUBTOTAL(9,BF315:BH315)</f>
        <v>0</v>
      </c>
      <c r="BJ315" s="454">
        <f>BJ316</f>
        <v>0</v>
      </c>
      <c r="BK315" s="59">
        <f t="shared" ref="BK315:BL315" si="877">BK316</f>
        <v>0</v>
      </c>
      <c r="BL315" s="59">
        <f t="shared" si="877"/>
        <v>0</v>
      </c>
      <c r="BM315" s="455">
        <f>SUBTOTAL(9,BJ315:BL315)</f>
        <v>0</v>
      </c>
      <c r="BN315" s="517">
        <f>BN316</f>
        <v>9961.0169491525376</v>
      </c>
      <c r="BO315" s="59">
        <f>BO316</f>
        <v>0</v>
      </c>
      <c r="BP315" s="59">
        <f>BP316</f>
        <v>55338.983050847462</v>
      </c>
      <c r="BQ315" s="308">
        <f>BN315+BO315+BP315</f>
        <v>65300</v>
      </c>
      <c r="BR315" s="454">
        <f>BR316</f>
        <v>14941.525423728803</v>
      </c>
      <c r="BS315" s="59">
        <f>BS316</f>
        <v>0</v>
      </c>
      <c r="BT315" s="59">
        <f>BT316</f>
        <v>83008.474576271197</v>
      </c>
      <c r="BU315" s="455">
        <f>BR315+BS315+BT315</f>
        <v>97950</v>
      </c>
      <c r="BV315" s="517">
        <f>BV316</f>
        <v>19922.033898305075</v>
      </c>
      <c r="BW315" s="59">
        <f>BW316</f>
        <v>0</v>
      </c>
      <c r="BX315" s="59">
        <f>BX316</f>
        <v>110677.96610169492</v>
      </c>
      <c r="BY315" s="308">
        <f>BV315+BW315+BX315</f>
        <v>130600</v>
      </c>
      <c r="BZ315" s="454">
        <f>BZ316</f>
        <v>19922.033898305075</v>
      </c>
      <c r="CA315" s="59">
        <f>CA316</f>
        <v>0</v>
      </c>
      <c r="CB315" s="59">
        <f>CB316</f>
        <v>110677.96610169492</v>
      </c>
      <c r="CC315" s="455">
        <f>BZ315+CA315+CB315</f>
        <v>130600</v>
      </c>
      <c r="CD315" s="363">
        <f t="shared" si="789"/>
        <v>64746.610169491491</v>
      </c>
      <c r="CE315" s="60">
        <f t="shared" si="789"/>
        <v>0</v>
      </c>
      <c r="CF315" s="60">
        <f t="shared" si="789"/>
        <v>359703.3898305085</v>
      </c>
      <c r="CG315" s="364">
        <f t="shared" si="789"/>
        <v>424450</v>
      </c>
      <c r="CH315" s="695" t="s">
        <v>739</v>
      </c>
      <c r="CI315" s="118" t="s">
        <v>766</v>
      </c>
      <c r="CJ315" s="783"/>
      <c r="CK315" s="784"/>
      <c r="CL315" s="784"/>
      <c r="CM315" s="785"/>
      <c r="CN315" s="783">
        <v>0</v>
      </c>
      <c r="CO315" s="784">
        <f t="shared" si="689"/>
        <v>0</v>
      </c>
      <c r="CP315" s="784">
        <f t="shared" si="690"/>
        <v>64746.610169491491</v>
      </c>
      <c r="CQ315" s="784">
        <f t="shared" si="691"/>
        <v>0</v>
      </c>
      <c r="CR315" s="876">
        <f t="shared" si="692"/>
        <v>359703.3898305085</v>
      </c>
      <c r="CS315" s="785">
        <f t="shared" si="693"/>
        <v>424450</v>
      </c>
      <c r="CT315" s="2">
        <f t="shared" si="694"/>
        <v>0</v>
      </c>
    </row>
    <row r="316" spans="2:98" ht="24.75" customHeight="1" x14ac:dyDescent="0.25">
      <c r="B316" s="293" t="str">
        <f t="shared" si="713"/>
        <v>C3</v>
      </c>
      <c r="C316" s="598" t="s">
        <v>212</v>
      </c>
      <c r="D316" s="480"/>
      <c r="E316" s="272"/>
      <c r="F316" s="272"/>
      <c r="G316" s="272"/>
      <c r="H316" s="272"/>
      <c r="I316" s="272"/>
      <c r="J316" s="272"/>
      <c r="K316" s="457"/>
      <c r="L316" s="519"/>
      <c r="M316" s="157">
        <v>653000</v>
      </c>
      <c r="N316" s="157"/>
      <c r="O316" s="157"/>
      <c r="P316" s="157"/>
      <c r="Q316" s="157"/>
      <c r="R316" s="157"/>
      <c r="S316" s="157"/>
      <c r="T316" s="158" t="s">
        <v>28</v>
      </c>
      <c r="U316" s="69" t="s">
        <v>169</v>
      </c>
      <c r="V316" s="48" t="s">
        <v>75</v>
      </c>
      <c r="W316" s="99">
        <v>180</v>
      </c>
      <c r="X316" s="173">
        <v>44680</v>
      </c>
      <c r="Y316" s="173">
        <f t="shared" ref="Y316" si="878">+X316+7</f>
        <v>44687</v>
      </c>
      <c r="Z316" s="173">
        <f>+Y316+14</f>
        <v>44701</v>
      </c>
      <c r="AA316" s="173">
        <f>+Z316+7+5+2</f>
        <v>44715</v>
      </c>
      <c r="AB316" s="173">
        <f>+AA316+30+7</f>
        <v>44752</v>
      </c>
      <c r="AC316" s="173">
        <f>+AB316+3+3+14</f>
        <v>44772</v>
      </c>
      <c r="AD316" s="173">
        <f>+AC316+3</f>
        <v>44775</v>
      </c>
      <c r="AE316" s="173">
        <f>+AD316+7+7</f>
        <v>44789</v>
      </c>
      <c r="AF316" s="173">
        <f t="shared" si="862"/>
        <v>44969</v>
      </c>
      <c r="AG316" s="310"/>
      <c r="AH316" s="329"/>
      <c r="AI316" s="275"/>
      <c r="AJ316" s="275"/>
      <c r="AK316" s="187">
        <f>SUBTOTAL(9,AH316:AJ316)</f>
        <v>0</v>
      </c>
      <c r="AL316" s="329"/>
      <c r="AM316" s="275"/>
      <c r="AN316" s="275"/>
      <c r="AO316" s="330">
        <f>SUBTOTAL(9,AL316:AN316)</f>
        <v>0</v>
      </c>
      <c r="AP316" s="490"/>
      <c r="AQ316" s="275"/>
      <c r="AR316" s="275"/>
      <c r="AS316" s="187">
        <f>SUBTOTAL(9,AP316:AR316)</f>
        <v>0</v>
      </c>
      <c r="AT316" s="329"/>
      <c r="AU316" s="275"/>
      <c r="AV316" s="275"/>
      <c r="AW316" s="330">
        <f>SUBTOTAL(9,AT316:AV316)</f>
        <v>0</v>
      </c>
      <c r="AX316" s="490"/>
      <c r="AY316" s="275"/>
      <c r="AZ316" s="275"/>
      <c r="BA316" s="187">
        <f>SUBTOTAL(9,AX316:AZ316)</f>
        <v>0</v>
      </c>
      <c r="BB316" s="329"/>
      <c r="BC316" s="275"/>
      <c r="BD316" s="275"/>
      <c r="BE316" s="330">
        <f>SUBTOTAL(9,BB316:BD316)</f>
        <v>0</v>
      </c>
      <c r="BF316" s="490">
        <v>0</v>
      </c>
      <c r="BG316" s="275"/>
      <c r="BH316" s="275">
        <v>0</v>
      </c>
      <c r="BI316" s="319">
        <f t="shared" si="869"/>
        <v>0</v>
      </c>
      <c r="BJ316" s="329">
        <v>0</v>
      </c>
      <c r="BK316" s="275"/>
      <c r="BL316" s="275">
        <v>0</v>
      </c>
      <c r="BM316" s="390"/>
      <c r="BN316" s="518">
        <v>9961.0169491525376</v>
      </c>
      <c r="BO316" s="61"/>
      <c r="BP316" s="61">
        <v>55338.983050847462</v>
      </c>
      <c r="BQ316" s="309">
        <v>65300</v>
      </c>
      <c r="BR316" s="389">
        <v>14941.525423728803</v>
      </c>
      <c r="BS316" s="61"/>
      <c r="BT316" s="61">
        <v>83008.474576271197</v>
      </c>
      <c r="BU316" s="390">
        <v>97950</v>
      </c>
      <c r="BV316" s="518">
        <v>19922.033898305075</v>
      </c>
      <c r="BW316" s="275"/>
      <c r="BX316" s="275">
        <v>110677.96610169492</v>
      </c>
      <c r="BY316" s="187">
        <v>130600</v>
      </c>
      <c r="BZ316" s="329">
        <v>19922.033898305075</v>
      </c>
      <c r="CA316" s="275"/>
      <c r="CB316" s="275">
        <v>110677.96610169492</v>
      </c>
      <c r="CC316" s="330">
        <v>130600</v>
      </c>
      <c r="CD316" s="365">
        <f t="shared" si="789"/>
        <v>64746.610169491491</v>
      </c>
      <c r="CE316" s="277">
        <f t="shared" si="789"/>
        <v>0</v>
      </c>
      <c r="CF316" s="277">
        <f t="shared" si="789"/>
        <v>359703.3898305085</v>
      </c>
      <c r="CG316" s="366">
        <f t="shared" si="789"/>
        <v>424450</v>
      </c>
      <c r="CH316" s="695"/>
      <c r="CI316" s="118"/>
      <c r="CJ316" s="744"/>
      <c r="CK316" s="745"/>
      <c r="CL316" s="745"/>
      <c r="CM316" s="746"/>
      <c r="CN316" s="849">
        <v>0</v>
      </c>
      <c r="CO316" s="851">
        <f t="shared" si="689"/>
        <v>0</v>
      </c>
      <c r="CP316" s="851">
        <f t="shared" si="690"/>
        <v>64746.610169491491</v>
      </c>
      <c r="CQ316" s="851">
        <f t="shared" si="691"/>
        <v>0</v>
      </c>
      <c r="CR316" s="861">
        <f t="shared" si="692"/>
        <v>359703.3898305085</v>
      </c>
      <c r="CS316" s="853">
        <f t="shared" si="693"/>
        <v>424450</v>
      </c>
      <c r="CT316" s="2">
        <f t="shared" si="694"/>
        <v>0</v>
      </c>
    </row>
    <row r="317" spans="2:98" ht="24.75" customHeight="1" x14ac:dyDescent="0.25">
      <c r="B317" s="293" t="str">
        <f t="shared" si="713"/>
        <v>C3</v>
      </c>
      <c r="C317" s="604" t="s">
        <v>213</v>
      </c>
      <c r="D317" s="647"/>
      <c r="E317" s="98"/>
      <c r="F317" s="98"/>
      <c r="G317" s="98"/>
      <c r="H317" s="98"/>
      <c r="I317" s="98"/>
      <c r="J317" s="98"/>
      <c r="K317" s="648"/>
      <c r="L317" s="588"/>
      <c r="M317" s="156">
        <f>+SUM(M318:M323)</f>
        <v>864000</v>
      </c>
      <c r="N317" s="156"/>
      <c r="O317" s="156"/>
      <c r="P317" s="156"/>
      <c r="Q317" s="156"/>
      <c r="R317" s="156"/>
      <c r="S317" s="156"/>
      <c r="T317" s="156"/>
      <c r="U317" s="98"/>
      <c r="V317" s="98"/>
      <c r="W317" s="98"/>
      <c r="X317" s="98"/>
      <c r="Y317" s="156"/>
      <c r="Z317" s="156"/>
      <c r="AA317" s="156"/>
      <c r="AB317" s="156"/>
      <c r="AC317" s="98"/>
      <c r="AD317" s="98"/>
      <c r="AE317" s="98"/>
      <c r="AF317" s="98"/>
      <c r="AG317" s="310"/>
      <c r="AH317" s="454">
        <f>SUBTOTAL(9,AH318:AH323)</f>
        <v>0</v>
      </c>
      <c r="AI317" s="59">
        <f t="shared" ref="AI317:AJ317" si="879">SUBTOTAL(9,AI318:AI323)</f>
        <v>0</v>
      </c>
      <c r="AJ317" s="59">
        <f t="shared" si="879"/>
        <v>0</v>
      </c>
      <c r="AK317" s="308">
        <f>SUBTOTAL(9,AH317:AJ317)</f>
        <v>0</v>
      </c>
      <c r="AL317" s="454">
        <f>SUBTOTAL(9,AL318:AL323)</f>
        <v>0</v>
      </c>
      <c r="AM317" s="59">
        <f t="shared" ref="AM317:AN317" si="880">SUBTOTAL(9,AM318:AM323)</f>
        <v>0</v>
      </c>
      <c r="AN317" s="59">
        <f t="shared" si="880"/>
        <v>0</v>
      </c>
      <c r="AO317" s="455">
        <f>SUBTOTAL(9,AL317:AN317)</f>
        <v>0</v>
      </c>
      <c r="AP317" s="517">
        <f>SUBTOTAL(9,AP318:AP323)</f>
        <v>0</v>
      </c>
      <c r="AQ317" s="59">
        <f t="shared" ref="AQ317:AR317" si="881">SUBTOTAL(9,AQ318:AQ323)</f>
        <v>0</v>
      </c>
      <c r="AR317" s="59">
        <f t="shared" si="881"/>
        <v>0</v>
      </c>
      <c r="AS317" s="308">
        <f>SUBTOTAL(9,AP317:AR317)</f>
        <v>0</v>
      </c>
      <c r="AT317" s="454">
        <f>SUBTOTAL(9,AT318:AT323)</f>
        <v>0</v>
      </c>
      <c r="AU317" s="59">
        <f t="shared" ref="AU317:AV317" si="882">SUBTOTAL(9,AU318:AU323)</f>
        <v>0</v>
      </c>
      <c r="AV317" s="59">
        <f t="shared" si="882"/>
        <v>0</v>
      </c>
      <c r="AW317" s="455">
        <f>SUBTOTAL(9,AT317:AV317)</f>
        <v>0</v>
      </c>
      <c r="AX317" s="517">
        <f>SUBTOTAL(9,AX318:AX323)</f>
        <v>0</v>
      </c>
      <c r="AY317" s="59">
        <f t="shared" ref="AY317:AZ317" si="883">SUBTOTAL(9,AY318:AY323)</f>
        <v>0</v>
      </c>
      <c r="AZ317" s="59">
        <f t="shared" si="883"/>
        <v>0</v>
      </c>
      <c r="BA317" s="308">
        <f>SUBTOTAL(9,AX317:AZ317)</f>
        <v>0</v>
      </c>
      <c r="BB317" s="454">
        <f t="shared" ref="BB317:BI317" si="884">BB318+BB323</f>
        <v>0</v>
      </c>
      <c r="BC317" s="59">
        <f t="shared" si="884"/>
        <v>0</v>
      </c>
      <c r="BD317" s="59">
        <f t="shared" si="884"/>
        <v>0</v>
      </c>
      <c r="BE317" s="455">
        <f t="shared" si="884"/>
        <v>0</v>
      </c>
      <c r="BF317" s="517">
        <f t="shared" si="884"/>
        <v>0</v>
      </c>
      <c r="BG317" s="59">
        <f t="shared" si="884"/>
        <v>0</v>
      </c>
      <c r="BH317" s="59">
        <f t="shared" si="884"/>
        <v>0</v>
      </c>
      <c r="BI317" s="308">
        <f t="shared" si="884"/>
        <v>0</v>
      </c>
      <c r="BJ317" s="454">
        <f>BJ318+BJ323</f>
        <v>4942.3728813559319</v>
      </c>
      <c r="BK317" s="59">
        <f>BK318+BK323</f>
        <v>0</v>
      </c>
      <c r="BL317" s="59">
        <f>BL318+BL323</f>
        <v>27457.627118644068</v>
      </c>
      <c r="BM317" s="455">
        <f>BJ317+BK317+BL317</f>
        <v>32400</v>
      </c>
      <c r="BN317" s="517">
        <f>BN318+BN323</f>
        <v>7413.5593220338997</v>
      </c>
      <c r="BO317" s="59">
        <f>BO318+BO323</f>
        <v>0</v>
      </c>
      <c r="BP317" s="59">
        <f>BP318+BP323</f>
        <v>41186.4406779661</v>
      </c>
      <c r="BQ317" s="308">
        <f>BN317+BO317+BP317</f>
        <v>48600</v>
      </c>
      <c r="BR317" s="454">
        <f>BR318+BR323</f>
        <v>18122.033898305082</v>
      </c>
      <c r="BS317" s="59">
        <f>BS318+BS323</f>
        <v>0</v>
      </c>
      <c r="BT317" s="59">
        <f>BT318+BT323</f>
        <v>100677.96610169491</v>
      </c>
      <c r="BU317" s="455">
        <f>BR317+BS317+BT317</f>
        <v>118800</v>
      </c>
      <c r="BV317" s="517">
        <f>BV318+BV323</f>
        <v>16474.576271186437</v>
      </c>
      <c r="BW317" s="59">
        <f>BW318+BW323</f>
        <v>0</v>
      </c>
      <c r="BX317" s="59">
        <f>BX318+BX323</f>
        <v>91525.423728813563</v>
      </c>
      <c r="BY317" s="308">
        <f>BV317+BW317+BX317</f>
        <v>108000</v>
      </c>
      <c r="BZ317" s="454">
        <f>BZ318+BZ323</f>
        <v>34596.610169491505</v>
      </c>
      <c r="CA317" s="59">
        <f>CA318+CA323</f>
        <v>0</v>
      </c>
      <c r="CB317" s="59">
        <f>CB318+CB323</f>
        <v>192203.3898305085</v>
      </c>
      <c r="CC317" s="455">
        <f>BZ317+CA317+CB317</f>
        <v>226800</v>
      </c>
      <c r="CD317" s="363">
        <f t="shared" si="789"/>
        <v>81549.152542372845</v>
      </c>
      <c r="CE317" s="60">
        <f t="shared" si="789"/>
        <v>0</v>
      </c>
      <c r="CF317" s="60">
        <f t="shared" si="789"/>
        <v>453050.84745762718</v>
      </c>
      <c r="CG317" s="364">
        <f t="shared" si="789"/>
        <v>534600</v>
      </c>
      <c r="CH317" s="695" t="s">
        <v>739</v>
      </c>
      <c r="CI317" s="118" t="s">
        <v>766</v>
      </c>
      <c r="CJ317" s="783"/>
      <c r="CK317" s="784"/>
      <c r="CL317" s="784"/>
      <c r="CM317" s="785"/>
      <c r="CN317" s="783">
        <v>0</v>
      </c>
      <c r="CO317" s="784">
        <f t="shared" si="689"/>
        <v>0</v>
      </c>
      <c r="CP317" s="784">
        <f t="shared" si="690"/>
        <v>81549.152542372845</v>
      </c>
      <c r="CQ317" s="784">
        <f t="shared" si="691"/>
        <v>0</v>
      </c>
      <c r="CR317" s="876">
        <f t="shared" si="692"/>
        <v>453050.84745762718</v>
      </c>
      <c r="CS317" s="785">
        <f t="shared" si="693"/>
        <v>534600</v>
      </c>
      <c r="CT317" s="2">
        <f t="shared" si="694"/>
        <v>0</v>
      </c>
    </row>
    <row r="318" spans="2:98" ht="24.75" customHeight="1" x14ac:dyDescent="0.25">
      <c r="B318" s="293" t="str">
        <f t="shared" si="713"/>
        <v>C3</v>
      </c>
      <c r="C318" s="598" t="s">
        <v>214</v>
      </c>
      <c r="D318" s="480"/>
      <c r="E318" s="272"/>
      <c r="F318" s="272"/>
      <c r="G318" s="272"/>
      <c r="H318" s="272"/>
      <c r="I318" s="272"/>
      <c r="J318" s="272"/>
      <c r="K318" s="457"/>
      <c r="L318" s="519"/>
      <c r="M318" s="1110">
        <v>324000</v>
      </c>
      <c r="N318" s="157"/>
      <c r="O318" s="157"/>
      <c r="P318" s="157"/>
      <c r="Q318" s="157"/>
      <c r="R318" s="157"/>
      <c r="S318" s="157"/>
      <c r="T318" s="158" t="s">
        <v>28</v>
      </c>
      <c r="U318" s="1047" t="s">
        <v>169</v>
      </c>
      <c r="V318" s="1047" t="s">
        <v>86</v>
      </c>
      <c r="W318" s="1047">
        <v>255</v>
      </c>
      <c r="X318" s="1037">
        <v>44680</v>
      </c>
      <c r="Y318" s="1037">
        <f>+X318+7</f>
        <v>44687</v>
      </c>
      <c r="Z318" s="1037">
        <f t="shared" ref="Z318" si="885">+Y318+14</f>
        <v>44701</v>
      </c>
      <c r="AA318" s="1037">
        <f t="shared" ref="AA318" si="886">+Z318+5+5</f>
        <v>44711</v>
      </c>
      <c r="AB318" s="1037">
        <f t="shared" ref="AB318" si="887">+AA318+14+7</f>
        <v>44732</v>
      </c>
      <c r="AC318" s="1037"/>
      <c r="AD318" s="1037">
        <f t="shared" ref="AD318" si="888">+AB318+1</f>
        <v>44733</v>
      </c>
      <c r="AE318" s="1037">
        <f t="shared" ref="AE318" si="889">+AD318+10</f>
        <v>44743</v>
      </c>
      <c r="AF318" s="1037">
        <f>+AE318+W318</f>
        <v>44998</v>
      </c>
      <c r="AG318" s="310"/>
      <c r="AH318" s="329"/>
      <c r="AI318" s="275"/>
      <c r="AJ318" s="275"/>
      <c r="AK318" s="187">
        <f>SUBTOTAL(9,AH318:AJ318)</f>
        <v>0</v>
      </c>
      <c r="AL318" s="329"/>
      <c r="AM318" s="275"/>
      <c r="AN318" s="275"/>
      <c r="AO318" s="330">
        <f>SUBTOTAL(9,AL318:AN318)</f>
        <v>0</v>
      </c>
      <c r="AP318" s="490"/>
      <c r="AQ318" s="275"/>
      <c r="AR318" s="275"/>
      <c r="AS318" s="187">
        <f>SUBTOTAL(9,AP318:AR318)</f>
        <v>0</v>
      </c>
      <c r="AT318" s="329"/>
      <c r="AU318" s="275"/>
      <c r="AV318" s="275"/>
      <c r="AW318" s="330">
        <f>SUBTOTAL(9,AT318:AV318)</f>
        <v>0</v>
      </c>
      <c r="AX318" s="490"/>
      <c r="AY318" s="275"/>
      <c r="AZ318" s="275"/>
      <c r="BA318" s="187">
        <f>SUBTOTAL(9,AX318:AZ318)</f>
        <v>0</v>
      </c>
      <c r="BB318" s="1064">
        <v>0</v>
      </c>
      <c r="BC318" s="1047"/>
      <c r="BD318" s="1047">
        <v>0</v>
      </c>
      <c r="BE318" s="1062">
        <f>BB318+BC318+BD318</f>
        <v>0</v>
      </c>
      <c r="BF318" s="1056"/>
      <c r="BG318" s="1047"/>
      <c r="BH318" s="1047"/>
      <c r="BI318" s="1063"/>
      <c r="BJ318" s="1064">
        <v>4942.3728813559319</v>
      </c>
      <c r="BK318" s="1047"/>
      <c r="BL318" s="1047">
        <v>27457.627118644068</v>
      </c>
      <c r="BM318" s="1062">
        <f>BJ318+BK318+BL318</f>
        <v>32400</v>
      </c>
      <c r="BN318" s="1056">
        <v>7413.5593220338997</v>
      </c>
      <c r="BO318" s="1047"/>
      <c r="BP318" s="1047">
        <v>41186.4406779661</v>
      </c>
      <c r="BQ318" s="1063">
        <f>BN318+BO318+BP318</f>
        <v>48600</v>
      </c>
      <c r="BR318" s="1064">
        <v>9884.7457627118638</v>
      </c>
      <c r="BS318" s="1047"/>
      <c r="BT318" s="1047">
        <v>54915.254237288136</v>
      </c>
      <c r="BU318" s="1062">
        <v>64800</v>
      </c>
      <c r="BV318" s="1056"/>
      <c r="BW318" s="1047"/>
      <c r="BX318" s="1047"/>
      <c r="BY318" s="1063">
        <f>BV318+BW318+BX318</f>
        <v>0</v>
      </c>
      <c r="BZ318" s="1064">
        <v>9884.7457627118638</v>
      </c>
      <c r="CA318" s="1047"/>
      <c r="CB318" s="1047">
        <v>54915.254237288136</v>
      </c>
      <c r="CC318" s="1062">
        <f>BZ318+CA318+CB318</f>
        <v>64800</v>
      </c>
      <c r="CD318" s="1058">
        <f>BB318+BF318+BJ318+BN318+BR318+BV318+BZ318</f>
        <v>32125.423728813559</v>
      </c>
      <c r="CE318" s="1059">
        <f t="shared" ref="CE318:CG318" si="890">BC318+BG318+BK318+BO318+BS318+BW318+CA318</f>
        <v>0</v>
      </c>
      <c r="CF318" s="1059">
        <f t="shared" si="890"/>
        <v>178474.57627118644</v>
      </c>
      <c r="CG318" s="1065">
        <f t="shared" si="890"/>
        <v>210600</v>
      </c>
      <c r="CH318" s="695"/>
      <c r="CI318" s="118"/>
      <c r="CJ318" s="985"/>
      <c r="CK318" s="978"/>
      <c r="CL318" s="978"/>
      <c r="CM318" s="968"/>
      <c r="CN318" s="985">
        <v>0</v>
      </c>
      <c r="CO318" s="978">
        <f t="shared" si="689"/>
        <v>0</v>
      </c>
      <c r="CP318" s="978">
        <f t="shared" si="690"/>
        <v>32125.423728813559</v>
      </c>
      <c r="CQ318" s="978">
        <f t="shared" si="691"/>
        <v>0</v>
      </c>
      <c r="CR318" s="967">
        <f t="shared" si="692"/>
        <v>178474.57627118644</v>
      </c>
      <c r="CS318" s="968">
        <f t="shared" si="693"/>
        <v>210600</v>
      </c>
      <c r="CT318" s="2">
        <f t="shared" si="694"/>
        <v>0</v>
      </c>
    </row>
    <row r="319" spans="2:98" ht="24.75" customHeight="1" x14ac:dyDescent="0.25">
      <c r="B319" s="293" t="str">
        <f t="shared" si="713"/>
        <v>C3</v>
      </c>
      <c r="C319" s="598" t="s">
        <v>215</v>
      </c>
      <c r="D319" s="480"/>
      <c r="E319" s="272"/>
      <c r="F319" s="272"/>
      <c r="G319" s="272"/>
      <c r="H319" s="272"/>
      <c r="I319" s="272"/>
      <c r="J319" s="272"/>
      <c r="K319" s="457"/>
      <c r="L319" s="519"/>
      <c r="M319" s="1110"/>
      <c r="N319" s="157"/>
      <c r="O319" s="157"/>
      <c r="P319" s="157"/>
      <c r="Q319" s="157"/>
      <c r="R319" s="157"/>
      <c r="S319" s="157"/>
      <c r="T319" s="158" t="s">
        <v>28</v>
      </c>
      <c r="U319" s="1047"/>
      <c r="V319" s="1047"/>
      <c r="W319" s="1047"/>
      <c r="X319" s="1037"/>
      <c r="Y319" s="1037"/>
      <c r="Z319" s="1037"/>
      <c r="AA319" s="1037"/>
      <c r="AB319" s="1037"/>
      <c r="AC319" s="1037"/>
      <c r="AD319" s="1037"/>
      <c r="AE319" s="1037"/>
      <c r="AF319" s="1037"/>
      <c r="AG319" s="310"/>
      <c r="AH319" s="329"/>
      <c r="AI319" s="275"/>
      <c r="AJ319" s="275"/>
      <c r="AK319" s="187">
        <f t="shared" ref="AK319:AK344" si="891">SUBTOTAL(9,AH319:AJ319)</f>
        <v>0</v>
      </c>
      <c r="AL319" s="329"/>
      <c r="AM319" s="275"/>
      <c r="AN319" s="275"/>
      <c r="AO319" s="330">
        <f t="shared" ref="AO319:AO344" si="892">SUBTOTAL(9,AL319:AN319)</f>
        <v>0</v>
      </c>
      <c r="AP319" s="490"/>
      <c r="AQ319" s="275"/>
      <c r="AR319" s="275"/>
      <c r="AS319" s="187">
        <f t="shared" ref="AS319:AS344" si="893">SUBTOTAL(9,AP319:AR319)</f>
        <v>0</v>
      </c>
      <c r="AT319" s="329"/>
      <c r="AU319" s="275"/>
      <c r="AV319" s="275"/>
      <c r="AW319" s="330">
        <f t="shared" ref="AW319:AW344" si="894">SUBTOTAL(9,AT319:AV319)</f>
        <v>0</v>
      </c>
      <c r="AX319" s="490"/>
      <c r="AY319" s="275"/>
      <c r="AZ319" s="275"/>
      <c r="BA319" s="187">
        <f t="shared" ref="BA319:BA344" si="895">SUBTOTAL(9,AX319:AZ319)</f>
        <v>0</v>
      </c>
      <c r="BB319" s="1064"/>
      <c r="BC319" s="1047"/>
      <c r="BD319" s="1047"/>
      <c r="BE319" s="1062">
        <v>32400</v>
      </c>
      <c r="BF319" s="1056"/>
      <c r="BG319" s="1047"/>
      <c r="BH319" s="1047"/>
      <c r="BI319" s="1063"/>
      <c r="BJ319" s="1064"/>
      <c r="BK319" s="1047"/>
      <c r="BL319" s="1047"/>
      <c r="BM319" s="1062">
        <v>32400</v>
      </c>
      <c r="BN319" s="1056"/>
      <c r="BO319" s="1047"/>
      <c r="BP319" s="1047"/>
      <c r="BQ319" s="1063">
        <v>32400</v>
      </c>
      <c r="BR319" s="1064"/>
      <c r="BS319" s="1047"/>
      <c r="BT319" s="1047"/>
      <c r="BU319" s="1062">
        <v>64800</v>
      </c>
      <c r="BV319" s="1056"/>
      <c r="BW319" s="1047"/>
      <c r="BX319" s="1047"/>
      <c r="BY319" s="1063">
        <v>32400</v>
      </c>
      <c r="BZ319" s="1064"/>
      <c r="CA319" s="1047"/>
      <c r="CB319" s="1047"/>
      <c r="CC319" s="1062">
        <v>32400</v>
      </c>
      <c r="CD319" s="1058"/>
      <c r="CE319" s="1059"/>
      <c r="CF319" s="1059"/>
      <c r="CG319" s="1065"/>
      <c r="CH319" s="695"/>
      <c r="CI319" s="118"/>
      <c r="CJ319" s="985"/>
      <c r="CK319" s="978"/>
      <c r="CL319" s="978"/>
      <c r="CM319" s="968"/>
      <c r="CN319" s="985">
        <v>0</v>
      </c>
      <c r="CO319" s="978">
        <f t="shared" si="689"/>
        <v>0</v>
      </c>
      <c r="CP319" s="978">
        <f t="shared" si="690"/>
        <v>0</v>
      </c>
      <c r="CQ319" s="978">
        <f t="shared" si="691"/>
        <v>0</v>
      </c>
      <c r="CR319" s="967">
        <f t="shared" si="692"/>
        <v>0</v>
      </c>
      <c r="CS319" s="968">
        <f t="shared" si="693"/>
        <v>0</v>
      </c>
      <c r="CT319" s="2">
        <f t="shared" si="694"/>
        <v>0</v>
      </c>
    </row>
    <row r="320" spans="2:98" ht="24.75" customHeight="1" x14ac:dyDescent="0.25">
      <c r="B320" s="293" t="str">
        <f t="shared" si="713"/>
        <v>C3</v>
      </c>
      <c r="C320" s="598" t="s">
        <v>216</v>
      </c>
      <c r="D320" s="480"/>
      <c r="E320" s="272"/>
      <c r="F320" s="272"/>
      <c r="G320" s="272"/>
      <c r="H320" s="272"/>
      <c r="I320" s="272"/>
      <c r="J320" s="272"/>
      <c r="K320" s="457"/>
      <c r="L320" s="519"/>
      <c r="M320" s="1110"/>
      <c r="N320" s="157"/>
      <c r="O320" s="157"/>
      <c r="P320" s="157"/>
      <c r="Q320" s="157"/>
      <c r="R320" s="157"/>
      <c r="S320" s="157"/>
      <c r="T320" s="158" t="s">
        <v>28</v>
      </c>
      <c r="U320" s="1047"/>
      <c r="V320" s="1047"/>
      <c r="W320" s="1047"/>
      <c r="X320" s="1037"/>
      <c r="Y320" s="1037"/>
      <c r="Z320" s="1037"/>
      <c r="AA320" s="1037"/>
      <c r="AB320" s="1037"/>
      <c r="AC320" s="1037"/>
      <c r="AD320" s="1037"/>
      <c r="AE320" s="1037"/>
      <c r="AF320" s="1037"/>
      <c r="AG320" s="310"/>
      <c r="AH320" s="329"/>
      <c r="AI320" s="275"/>
      <c r="AJ320" s="275"/>
      <c r="AK320" s="187">
        <f t="shared" si="891"/>
        <v>0</v>
      </c>
      <c r="AL320" s="329"/>
      <c r="AM320" s="275"/>
      <c r="AN320" s="275"/>
      <c r="AO320" s="330">
        <f t="shared" si="892"/>
        <v>0</v>
      </c>
      <c r="AP320" s="490"/>
      <c r="AQ320" s="275"/>
      <c r="AR320" s="275"/>
      <c r="AS320" s="187">
        <f t="shared" si="893"/>
        <v>0</v>
      </c>
      <c r="AT320" s="329"/>
      <c r="AU320" s="275"/>
      <c r="AV320" s="275"/>
      <c r="AW320" s="330">
        <f t="shared" si="894"/>
        <v>0</v>
      </c>
      <c r="AX320" s="490"/>
      <c r="AY320" s="275"/>
      <c r="AZ320" s="275"/>
      <c r="BA320" s="187">
        <f t="shared" si="895"/>
        <v>0</v>
      </c>
      <c r="BB320" s="1064"/>
      <c r="BC320" s="1047"/>
      <c r="BD320" s="1047"/>
      <c r="BE320" s="1062">
        <v>32400</v>
      </c>
      <c r="BF320" s="1056"/>
      <c r="BG320" s="1047"/>
      <c r="BH320" s="1047"/>
      <c r="BI320" s="1063"/>
      <c r="BJ320" s="1064"/>
      <c r="BK320" s="1047"/>
      <c r="BL320" s="1047"/>
      <c r="BM320" s="1062">
        <v>32400</v>
      </c>
      <c r="BN320" s="1056"/>
      <c r="BO320" s="1047"/>
      <c r="BP320" s="1047"/>
      <c r="BQ320" s="1063">
        <v>32400</v>
      </c>
      <c r="BR320" s="1064"/>
      <c r="BS320" s="1047"/>
      <c r="BT320" s="1047"/>
      <c r="BU320" s="1062">
        <v>64800</v>
      </c>
      <c r="BV320" s="1056"/>
      <c r="BW320" s="1047"/>
      <c r="BX320" s="1047"/>
      <c r="BY320" s="1063">
        <v>32400</v>
      </c>
      <c r="BZ320" s="1064"/>
      <c r="CA320" s="1047"/>
      <c r="CB320" s="1047"/>
      <c r="CC320" s="1062">
        <v>32400</v>
      </c>
      <c r="CD320" s="1058"/>
      <c r="CE320" s="1059"/>
      <c r="CF320" s="1059"/>
      <c r="CG320" s="1065"/>
      <c r="CH320" s="695"/>
      <c r="CI320" s="118"/>
      <c r="CJ320" s="985"/>
      <c r="CK320" s="978"/>
      <c r="CL320" s="978"/>
      <c r="CM320" s="968"/>
      <c r="CN320" s="985">
        <v>0</v>
      </c>
      <c r="CO320" s="978">
        <f t="shared" si="689"/>
        <v>0</v>
      </c>
      <c r="CP320" s="978">
        <f t="shared" si="690"/>
        <v>0</v>
      </c>
      <c r="CQ320" s="978">
        <f t="shared" si="691"/>
        <v>0</v>
      </c>
      <c r="CR320" s="967">
        <f t="shared" si="692"/>
        <v>0</v>
      </c>
      <c r="CS320" s="968">
        <f t="shared" si="693"/>
        <v>0</v>
      </c>
      <c r="CT320" s="2">
        <f t="shared" si="694"/>
        <v>0</v>
      </c>
    </row>
    <row r="321" spans="2:98" ht="24.75" customHeight="1" x14ac:dyDescent="0.25">
      <c r="B321" s="293" t="str">
        <f t="shared" si="713"/>
        <v>C3</v>
      </c>
      <c r="C321" s="598" t="s">
        <v>217</v>
      </c>
      <c r="D321" s="480"/>
      <c r="E321" s="272"/>
      <c r="F321" s="272"/>
      <c r="G321" s="272"/>
      <c r="H321" s="272"/>
      <c r="I321" s="272"/>
      <c r="J321" s="272"/>
      <c r="K321" s="457"/>
      <c r="L321" s="519"/>
      <c r="M321" s="1110"/>
      <c r="N321" s="157"/>
      <c r="O321" s="157"/>
      <c r="P321" s="157"/>
      <c r="Q321" s="157"/>
      <c r="R321" s="157"/>
      <c r="S321" s="157"/>
      <c r="T321" s="158" t="s">
        <v>28</v>
      </c>
      <c r="U321" s="1047"/>
      <c r="V321" s="1047"/>
      <c r="W321" s="1047"/>
      <c r="X321" s="1037"/>
      <c r="Y321" s="1037"/>
      <c r="Z321" s="1037"/>
      <c r="AA321" s="1037"/>
      <c r="AB321" s="1037"/>
      <c r="AC321" s="1037"/>
      <c r="AD321" s="1037"/>
      <c r="AE321" s="1037"/>
      <c r="AF321" s="1037"/>
      <c r="AG321" s="310"/>
      <c r="AH321" s="329"/>
      <c r="AI321" s="275"/>
      <c r="AJ321" s="275"/>
      <c r="AK321" s="187">
        <f t="shared" si="891"/>
        <v>0</v>
      </c>
      <c r="AL321" s="329"/>
      <c r="AM321" s="275"/>
      <c r="AN321" s="275"/>
      <c r="AO321" s="330">
        <f t="shared" si="892"/>
        <v>0</v>
      </c>
      <c r="AP321" s="490"/>
      <c r="AQ321" s="275"/>
      <c r="AR321" s="275"/>
      <c r="AS321" s="187">
        <f t="shared" si="893"/>
        <v>0</v>
      </c>
      <c r="AT321" s="329"/>
      <c r="AU321" s="275"/>
      <c r="AV321" s="275"/>
      <c r="AW321" s="330">
        <f t="shared" si="894"/>
        <v>0</v>
      </c>
      <c r="AX321" s="490"/>
      <c r="AY321" s="275"/>
      <c r="AZ321" s="275"/>
      <c r="BA321" s="187">
        <f t="shared" si="895"/>
        <v>0</v>
      </c>
      <c r="BB321" s="1064"/>
      <c r="BC321" s="1047"/>
      <c r="BD321" s="1047"/>
      <c r="BE321" s="1062">
        <v>32400</v>
      </c>
      <c r="BF321" s="1056"/>
      <c r="BG321" s="1047"/>
      <c r="BH321" s="1047"/>
      <c r="BI321" s="1063"/>
      <c r="BJ321" s="1064"/>
      <c r="BK321" s="1047"/>
      <c r="BL321" s="1047"/>
      <c r="BM321" s="1062">
        <v>32400</v>
      </c>
      <c r="BN321" s="1056"/>
      <c r="BO321" s="1047"/>
      <c r="BP321" s="1047"/>
      <c r="BQ321" s="1063">
        <v>32400</v>
      </c>
      <c r="BR321" s="1064"/>
      <c r="BS321" s="1047"/>
      <c r="BT321" s="1047"/>
      <c r="BU321" s="1062">
        <v>64800</v>
      </c>
      <c r="BV321" s="1056"/>
      <c r="BW321" s="1047"/>
      <c r="BX321" s="1047"/>
      <c r="BY321" s="1063">
        <v>32400</v>
      </c>
      <c r="BZ321" s="1064"/>
      <c r="CA321" s="1047"/>
      <c r="CB321" s="1047"/>
      <c r="CC321" s="1062">
        <v>32400</v>
      </c>
      <c r="CD321" s="1058"/>
      <c r="CE321" s="1059"/>
      <c r="CF321" s="1059"/>
      <c r="CG321" s="1065"/>
      <c r="CH321" s="695"/>
      <c r="CI321" s="118"/>
      <c r="CJ321" s="985"/>
      <c r="CK321" s="978"/>
      <c r="CL321" s="978"/>
      <c r="CM321" s="968"/>
      <c r="CN321" s="985">
        <v>0</v>
      </c>
      <c r="CO321" s="978">
        <f t="shared" si="689"/>
        <v>0</v>
      </c>
      <c r="CP321" s="978">
        <f t="shared" si="690"/>
        <v>0</v>
      </c>
      <c r="CQ321" s="978">
        <f t="shared" si="691"/>
        <v>0</v>
      </c>
      <c r="CR321" s="967">
        <f t="shared" si="692"/>
        <v>0</v>
      </c>
      <c r="CS321" s="968">
        <f t="shared" si="693"/>
        <v>0</v>
      </c>
      <c r="CT321" s="2">
        <f t="shared" si="694"/>
        <v>0</v>
      </c>
    </row>
    <row r="322" spans="2:98" ht="24.75" customHeight="1" x14ac:dyDescent="0.25">
      <c r="B322" s="293" t="str">
        <f t="shared" si="713"/>
        <v>C3</v>
      </c>
      <c r="C322" s="598" t="s">
        <v>218</v>
      </c>
      <c r="D322" s="480"/>
      <c r="E322" s="272"/>
      <c r="F322" s="272"/>
      <c r="G322" s="272"/>
      <c r="H322" s="272"/>
      <c r="I322" s="272"/>
      <c r="J322" s="272"/>
      <c r="K322" s="457"/>
      <c r="L322" s="519"/>
      <c r="M322" s="1110"/>
      <c r="N322" s="157"/>
      <c r="O322" s="157"/>
      <c r="P322" s="157"/>
      <c r="Q322" s="157"/>
      <c r="R322" s="157"/>
      <c r="S322" s="157"/>
      <c r="T322" s="158" t="s">
        <v>28</v>
      </c>
      <c r="U322" s="1047"/>
      <c r="V322" s="1047"/>
      <c r="W322" s="1047"/>
      <c r="X322" s="1037"/>
      <c r="Y322" s="1037"/>
      <c r="Z322" s="1037"/>
      <c r="AA322" s="1037"/>
      <c r="AB322" s="1037"/>
      <c r="AC322" s="1037"/>
      <c r="AD322" s="1037"/>
      <c r="AE322" s="1037"/>
      <c r="AF322" s="1037"/>
      <c r="AG322" s="310"/>
      <c r="AH322" s="329"/>
      <c r="AI322" s="275"/>
      <c r="AJ322" s="275"/>
      <c r="AK322" s="187">
        <f t="shared" si="891"/>
        <v>0</v>
      </c>
      <c r="AL322" s="329"/>
      <c r="AM322" s="275"/>
      <c r="AN322" s="275"/>
      <c r="AO322" s="330">
        <f t="shared" si="892"/>
        <v>0</v>
      </c>
      <c r="AP322" s="490"/>
      <c r="AQ322" s="275"/>
      <c r="AR322" s="275"/>
      <c r="AS322" s="187">
        <f t="shared" si="893"/>
        <v>0</v>
      </c>
      <c r="AT322" s="329"/>
      <c r="AU322" s="275"/>
      <c r="AV322" s="275"/>
      <c r="AW322" s="330">
        <f t="shared" si="894"/>
        <v>0</v>
      </c>
      <c r="AX322" s="490"/>
      <c r="AY322" s="275"/>
      <c r="AZ322" s="275"/>
      <c r="BA322" s="187">
        <f t="shared" si="895"/>
        <v>0</v>
      </c>
      <c r="BB322" s="1064"/>
      <c r="BC322" s="1047"/>
      <c r="BD322" s="1047"/>
      <c r="BE322" s="1062">
        <v>32400</v>
      </c>
      <c r="BF322" s="1056"/>
      <c r="BG322" s="1047"/>
      <c r="BH322" s="1047"/>
      <c r="BI322" s="1063"/>
      <c r="BJ322" s="1064"/>
      <c r="BK322" s="1047"/>
      <c r="BL322" s="1047"/>
      <c r="BM322" s="1062">
        <v>32400</v>
      </c>
      <c r="BN322" s="1056"/>
      <c r="BO322" s="1047"/>
      <c r="BP322" s="1047"/>
      <c r="BQ322" s="1063">
        <v>32400</v>
      </c>
      <c r="BR322" s="1064"/>
      <c r="BS322" s="1047"/>
      <c r="BT322" s="1047"/>
      <c r="BU322" s="1062">
        <v>64800</v>
      </c>
      <c r="BV322" s="1056"/>
      <c r="BW322" s="1047"/>
      <c r="BX322" s="1047"/>
      <c r="BY322" s="1063">
        <v>32400</v>
      </c>
      <c r="BZ322" s="1064"/>
      <c r="CA322" s="1047"/>
      <c r="CB322" s="1047"/>
      <c r="CC322" s="1062">
        <v>32400</v>
      </c>
      <c r="CD322" s="1058"/>
      <c r="CE322" s="1059"/>
      <c r="CF322" s="1059"/>
      <c r="CG322" s="1065"/>
      <c r="CH322" s="695"/>
      <c r="CI322" s="118"/>
      <c r="CJ322" s="985"/>
      <c r="CK322" s="978"/>
      <c r="CL322" s="978"/>
      <c r="CM322" s="968"/>
      <c r="CN322" s="985">
        <v>0</v>
      </c>
      <c r="CO322" s="978">
        <f t="shared" si="689"/>
        <v>0</v>
      </c>
      <c r="CP322" s="978">
        <f t="shared" si="690"/>
        <v>0</v>
      </c>
      <c r="CQ322" s="978">
        <f t="shared" si="691"/>
        <v>0</v>
      </c>
      <c r="CR322" s="967">
        <f t="shared" si="692"/>
        <v>0</v>
      </c>
      <c r="CS322" s="968">
        <f t="shared" si="693"/>
        <v>0</v>
      </c>
      <c r="CT322" s="2">
        <f t="shared" si="694"/>
        <v>0</v>
      </c>
    </row>
    <row r="323" spans="2:98" ht="24.75" customHeight="1" x14ac:dyDescent="0.25">
      <c r="B323" s="293" t="str">
        <f t="shared" si="713"/>
        <v>C3</v>
      </c>
      <c r="C323" s="598" t="s">
        <v>219</v>
      </c>
      <c r="D323" s="480"/>
      <c r="E323" s="272"/>
      <c r="F323" s="272"/>
      <c r="G323" s="272"/>
      <c r="H323" s="272"/>
      <c r="I323" s="272"/>
      <c r="J323" s="272"/>
      <c r="K323" s="457"/>
      <c r="L323" s="519"/>
      <c r="M323" s="157">
        <v>540000</v>
      </c>
      <c r="N323" s="157"/>
      <c r="O323" s="157"/>
      <c r="P323" s="157"/>
      <c r="Q323" s="157"/>
      <c r="R323" s="157"/>
      <c r="S323" s="157"/>
      <c r="T323" s="158" t="s">
        <v>28</v>
      </c>
      <c r="U323" s="48" t="s">
        <v>169</v>
      </c>
      <c r="V323" s="48" t="s">
        <v>86</v>
      </c>
      <c r="W323" s="48">
        <v>120</v>
      </c>
      <c r="X323" s="176"/>
      <c r="Y323" s="173">
        <v>44745</v>
      </c>
      <c r="Z323" s="173">
        <f>+Y323+14</f>
        <v>44759</v>
      </c>
      <c r="AA323" s="173">
        <f>+Z323+5+5</f>
        <v>44769</v>
      </c>
      <c r="AB323" s="173">
        <f>+AA323+14+7</f>
        <v>44790</v>
      </c>
      <c r="AC323" s="173"/>
      <c r="AD323" s="173">
        <f>+AB323+1</f>
        <v>44791</v>
      </c>
      <c r="AE323" s="173">
        <f>+AD323+10</f>
        <v>44801</v>
      </c>
      <c r="AF323" s="173">
        <f t="shared" ref="AF323" si="896">AE323+W323</f>
        <v>44921</v>
      </c>
      <c r="AG323" s="310"/>
      <c r="AH323" s="329"/>
      <c r="AI323" s="275"/>
      <c r="AJ323" s="275"/>
      <c r="AK323" s="187">
        <f t="shared" si="891"/>
        <v>0</v>
      </c>
      <c r="AL323" s="329"/>
      <c r="AM323" s="275"/>
      <c r="AN323" s="275"/>
      <c r="AO323" s="330">
        <f t="shared" si="892"/>
        <v>0</v>
      </c>
      <c r="AP323" s="490"/>
      <c r="AQ323" s="275"/>
      <c r="AR323" s="275"/>
      <c r="AS323" s="187">
        <f t="shared" si="893"/>
        <v>0</v>
      </c>
      <c r="AT323" s="329"/>
      <c r="AU323" s="275"/>
      <c r="AV323" s="275"/>
      <c r="AW323" s="330">
        <f t="shared" si="894"/>
        <v>0</v>
      </c>
      <c r="AX323" s="490"/>
      <c r="AY323" s="275"/>
      <c r="AZ323" s="275"/>
      <c r="BA323" s="187">
        <f t="shared" si="895"/>
        <v>0</v>
      </c>
      <c r="BB323" s="329"/>
      <c r="BC323" s="275"/>
      <c r="BD323" s="275"/>
      <c r="BE323" s="330">
        <f>BB323+BD323+BC323</f>
        <v>0</v>
      </c>
      <c r="BF323" s="490"/>
      <c r="BG323" s="275"/>
      <c r="BH323" s="275"/>
      <c r="BI323" s="187">
        <f t="shared" ref="BI323:BI344" si="897">SUBTOTAL(9,BF323:BH323)</f>
        <v>0</v>
      </c>
      <c r="BJ323" s="329"/>
      <c r="BK323" s="275"/>
      <c r="BL323" s="275"/>
      <c r="BM323" s="330">
        <f>BJ323+BL323+BK323</f>
        <v>0</v>
      </c>
      <c r="BN323" s="546"/>
      <c r="BO323" s="68"/>
      <c r="BP323" s="68"/>
      <c r="BQ323" s="485"/>
      <c r="BR323" s="389">
        <v>8237.2881355932186</v>
      </c>
      <c r="BS323" s="61"/>
      <c r="BT323" s="61">
        <v>45762.711864406781</v>
      </c>
      <c r="BU323" s="390">
        <f>BR323+BS323+BT323</f>
        <v>54000</v>
      </c>
      <c r="BV323" s="490">
        <v>16474.576271186437</v>
      </c>
      <c r="BW323" s="275"/>
      <c r="BX323" s="275">
        <v>91525.423728813563</v>
      </c>
      <c r="BY323" s="187">
        <f>BV323+BX323+BW323</f>
        <v>108000</v>
      </c>
      <c r="BZ323" s="329">
        <v>24711.864406779641</v>
      </c>
      <c r="CA323" s="275"/>
      <c r="CB323" s="275">
        <v>137288.13559322036</v>
      </c>
      <c r="CC323" s="330">
        <f>BZ323+CB323+CA323</f>
        <v>162000</v>
      </c>
      <c r="CD323" s="367">
        <f t="shared" ref="CD323:CG328" si="898">+AH323+AL323+AP323+AT323+AX323+BB323+BF323+BJ323+BN323+BR323+BV323+BZ323</f>
        <v>49423.728813559297</v>
      </c>
      <c r="CE323" s="64">
        <f t="shared" si="898"/>
        <v>0</v>
      </c>
      <c r="CF323" s="64">
        <f t="shared" si="898"/>
        <v>274576.27118644072</v>
      </c>
      <c r="CG323" s="370">
        <f t="shared" si="898"/>
        <v>324000</v>
      </c>
      <c r="CH323" s="695"/>
      <c r="CI323" s="118"/>
      <c r="CJ323" s="786"/>
      <c r="CK323" s="787"/>
      <c r="CL323" s="787"/>
      <c r="CM323" s="788"/>
      <c r="CN323" s="786">
        <v>0</v>
      </c>
      <c r="CO323" s="787">
        <f t="shared" si="689"/>
        <v>0</v>
      </c>
      <c r="CP323" s="787">
        <f t="shared" si="690"/>
        <v>49423.728813559297</v>
      </c>
      <c r="CQ323" s="787">
        <f t="shared" si="691"/>
        <v>0</v>
      </c>
      <c r="CR323" s="877">
        <f t="shared" si="692"/>
        <v>274576.27118644072</v>
      </c>
      <c r="CS323" s="788">
        <f t="shared" si="693"/>
        <v>324000</v>
      </c>
      <c r="CT323" s="2">
        <f t="shared" si="694"/>
        <v>0</v>
      </c>
    </row>
    <row r="324" spans="2:98" ht="24.75" customHeight="1" x14ac:dyDescent="0.25">
      <c r="B324" s="293" t="str">
        <f t="shared" si="713"/>
        <v>C3</v>
      </c>
      <c r="C324" s="597" t="s">
        <v>220</v>
      </c>
      <c r="D324" s="649">
        <v>191006</v>
      </c>
      <c r="E324" s="278"/>
      <c r="F324" s="278">
        <v>1061144</v>
      </c>
      <c r="G324" s="278">
        <f t="shared" si="714"/>
        <v>1252150</v>
      </c>
      <c r="H324" s="76">
        <v>117152.54237288132</v>
      </c>
      <c r="I324" s="76"/>
      <c r="J324" s="76">
        <v>650847.45762711868</v>
      </c>
      <c r="K324" s="646">
        <f t="shared" si="715"/>
        <v>768000</v>
      </c>
      <c r="L324" s="587"/>
      <c r="M324" s="38">
        <f>+M325</f>
        <v>768000</v>
      </c>
      <c r="N324" s="38"/>
      <c r="O324" s="38"/>
      <c r="P324" s="38"/>
      <c r="Q324" s="76" t="s">
        <v>675</v>
      </c>
      <c r="R324" s="76">
        <v>6</v>
      </c>
      <c r="S324" s="76" t="s">
        <v>128</v>
      </c>
      <c r="T324" s="38"/>
      <c r="U324" s="76"/>
      <c r="V324" s="76"/>
      <c r="W324" s="76"/>
      <c r="X324" s="76"/>
      <c r="Y324" s="38"/>
      <c r="Z324" s="38"/>
      <c r="AA324" s="38"/>
      <c r="AB324" s="38"/>
      <c r="AC324" s="76"/>
      <c r="AD324" s="76"/>
      <c r="AE324" s="76"/>
      <c r="AF324" s="76"/>
      <c r="AG324" s="311"/>
      <c r="AH324" s="361">
        <f>AH325</f>
        <v>0</v>
      </c>
      <c r="AI324" s="58">
        <f t="shared" ref="AI324:AJ325" si="899">AI325</f>
        <v>0</v>
      </c>
      <c r="AJ324" s="58">
        <f t="shared" si="899"/>
        <v>0</v>
      </c>
      <c r="AK324" s="307">
        <f t="shared" si="891"/>
        <v>0</v>
      </c>
      <c r="AL324" s="361">
        <f>AL325</f>
        <v>0</v>
      </c>
      <c r="AM324" s="58">
        <f t="shared" ref="AM324:AN325" si="900">AM325</f>
        <v>0</v>
      </c>
      <c r="AN324" s="58">
        <f t="shared" si="900"/>
        <v>0</v>
      </c>
      <c r="AO324" s="362">
        <f t="shared" si="892"/>
        <v>0</v>
      </c>
      <c r="AP324" s="516">
        <f>AP325</f>
        <v>0</v>
      </c>
      <c r="AQ324" s="58">
        <f t="shared" ref="AQ324:AR325" si="901">AQ325</f>
        <v>0</v>
      </c>
      <c r="AR324" s="58">
        <f t="shared" si="901"/>
        <v>0</v>
      </c>
      <c r="AS324" s="307">
        <f t="shared" si="893"/>
        <v>0</v>
      </c>
      <c r="AT324" s="361">
        <f>AT325</f>
        <v>0</v>
      </c>
      <c r="AU324" s="58">
        <f t="shared" ref="AU324:AV325" si="902">AU325</f>
        <v>0</v>
      </c>
      <c r="AV324" s="58">
        <f t="shared" si="902"/>
        <v>0</v>
      </c>
      <c r="AW324" s="362">
        <f t="shared" si="894"/>
        <v>0</v>
      </c>
      <c r="AX324" s="516">
        <f>AX325</f>
        <v>0</v>
      </c>
      <c r="AY324" s="58">
        <f t="shared" ref="AY324:AZ325" si="903">AY325</f>
        <v>0</v>
      </c>
      <c r="AZ324" s="58">
        <f t="shared" si="903"/>
        <v>0</v>
      </c>
      <c r="BA324" s="307">
        <f t="shared" si="895"/>
        <v>0</v>
      </c>
      <c r="BB324" s="361">
        <f>BB325</f>
        <v>0</v>
      </c>
      <c r="BC324" s="58">
        <f t="shared" ref="BC324:BD325" si="904">BC325</f>
        <v>0</v>
      </c>
      <c r="BD324" s="58">
        <f t="shared" si="904"/>
        <v>0</v>
      </c>
      <c r="BE324" s="362">
        <f t="shared" ref="BE324:BE344" si="905">SUBTOTAL(9,BB324:BD324)</f>
        <v>0</v>
      </c>
      <c r="BF324" s="516">
        <f>BF325</f>
        <v>0</v>
      </c>
      <c r="BG324" s="58">
        <f t="shared" ref="BG324:BH325" si="906">BG325</f>
        <v>0</v>
      </c>
      <c r="BH324" s="58">
        <f t="shared" si="906"/>
        <v>0</v>
      </c>
      <c r="BI324" s="307">
        <f t="shared" si="897"/>
        <v>0</v>
      </c>
      <c r="BJ324" s="361">
        <f>BJ325</f>
        <v>11715.254237288129</v>
      </c>
      <c r="BK324" s="58">
        <f t="shared" ref="BK324:BL325" si="907">BK325</f>
        <v>0</v>
      </c>
      <c r="BL324" s="58">
        <f t="shared" si="907"/>
        <v>65084.745762711871</v>
      </c>
      <c r="BM324" s="362">
        <f t="shared" ref="BM324" si="908">SUBTOTAL(9,BJ324:BL324)</f>
        <v>76800</v>
      </c>
      <c r="BN324" s="516">
        <f>BN325</f>
        <v>0</v>
      </c>
      <c r="BO324" s="58">
        <f t="shared" ref="BO324:BP325" si="909">BO325</f>
        <v>0</v>
      </c>
      <c r="BP324" s="58">
        <f t="shared" si="909"/>
        <v>0</v>
      </c>
      <c r="BQ324" s="307">
        <f t="shared" ref="BQ324" si="910">SUBTOTAL(9,BN324:BP324)</f>
        <v>0</v>
      </c>
      <c r="BR324" s="361">
        <f>BR325</f>
        <v>23430.508474576258</v>
      </c>
      <c r="BS324" s="58">
        <f t="shared" ref="BS324:BT325" si="911">BS325</f>
        <v>0</v>
      </c>
      <c r="BT324" s="58">
        <f t="shared" si="911"/>
        <v>130169.49152542374</v>
      </c>
      <c r="BU324" s="362">
        <f t="shared" ref="BU324" si="912">SUBTOTAL(9,BR324:BT324)</f>
        <v>153600</v>
      </c>
      <c r="BV324" s="516">
        <f>BV325</f>
        <v>0</v>
      </c>
      <c r="BW324" s="58">
        <f t="shared" ref="BW324:BX325" si="913">BW325</f>
        <v>0</v>
      </c>
      <c r="BX324" s="58">
        <f t="shared" si="913"/>
        <v>0</v>
      </c>
      <c r="BY324" s="307">
        <f t="shared" ref="BY324" si="914">SUBTOTAL(9,BV324:BX324)</f>
        <v>0</v>
      </c>
      <c r="BZ324" s="361">
        <f>BZ325</f>
        <v>23430.508474576258</v>
      </c>
      <c r="CA324" s="58">
        <f t="shared" ref="CA324:CB325" si="915">CA325</f>
        <v>0</v>
      </c>
      <c r="CB324" s="58">
        <f t="shared" si="915"/>
        <v>130169.49152542374</v>
      </c>
      <c r="CC324" s="362">
        <f t="shared" ref="CC324" si="916">SUBTOTAL(9,BZ324:CB324)</f>
        <v>153600</v>
      </c>
      <c r="CD324" s="368">
        <f t="shared" si="898"/>
        <v>58576.271186440645</v>
      </c>
      <c r="CE324" s="62">
        <f t="shared" si="898"/>
        <v>0</v>
      </c>
      <c r="CF324" s="62">
        <f t="shared" si="898"/>
        <v>325423.7288135594</v>
      </c>
      <c r="CG324" s="369">
        <f t="shared" si="898"/>
        <v>384000</v>
      </c>
      <c r="CH324" s="695" t="s">
        <v>739</v>
      </c>
      <c r="CI324" s="118" t="s">
        <v>766</v>
      </c>
      <c r="CJ324" s="780">
        <f>IF(H324=0,IF(CD324&gt;0,"Error",H324-CD324),H324-CD324)</f>
        <v>58576.271186440674</v>
      </c>
      <c r="CK324" s="781">
        <f t="shared" ref="CK324" si="917">IF(I324=0,IF(CE324&gt;0,"Error",I324-CE324),I324-CE324)</f>
        <v>0</v>
      </c>
      <c r="CL324" s="781">
        <f t="shared" ref="CL324" si="918">IF(J324=0,IF(CF324&gt;0,"Error",J324-CF324),J324-CF324)</f>
        <v>325423.72881355928</v>
      </c>
      <c r="CM324" s="782">
        <f t="shared" ref="CM324" si="919">IF(K324=0,IF(CG324&gt;0,"Error",K324-CG324),K324-CG324)</f>
        <v>384000</v>
      </c>
      <c r="CN324" s="780">
        <v>0</v>
      </c>
      <c r="CO324" s="781">
        <f t="shared" si="689"/>
        <v>0</v>
      </c>
      <c r="CP324" s="781">
        <f t="shared" si="690"/>
        <v>58576.271186440645</v>
      </c>
      <c r="CQ324" s="781">
        <f t="shared" si="691"/>
        <v>0</v>
      </c>
      <c r="CR324" s="875">
        <f t="shared" si="692"/>
        <v>325423.7288135594</v>
      </c>
      <c r="CS324" s="782">
        <f t="shared" si="693"/>
        <v>384000.00000000006</v>
      </c>
      <c r="CT324" s="2">
        <f t="shared" si="694"/>
        <v>0</v>
      </c>
    </row>
    <row r="325" spans="2:98" ht="24.75" customHeight="1" x14ac:dyDescent="0.25">
      <c r="B325" s="293" t="str">
        <f t="shared" si="713"/>
        <v>C3</v>
      </c>
      <c r="C325" s="604" t="s">
        <v>221</v>
      </c>
      <c r="D325" s="647"/>
      <c r="E325" s="98"/>
      <c r="F325" s="98"/>
      <c r="G325" s="98"/>
      <c r="H325" s="98"/>
      <c r="I325" s="98"/>
      <c r="J325" s="98"/>
      <c r="K325" s="648"/>
      <c r="L325" s="588"/>
      <c r="M325" s="98">
        <f>+M326</f>
        <v>768000</v>
      </c>
      <c r="N325" s="98"/>
      <c r="O325" s="98"/>
      <c r="P325" s="98"/>
      <c r="Q325" s="98"/>
      <c r="R325" s="98"/>
      <c r="S325" s="98"/>
      <c r="T325" s="98"/>
      <c r="U325" s="98"/>
      <c r="V325" s="98"/>
      <c r="W325" s="98"/>
      <c r="X325" s="98"/>
      <c r="Y325" s="98"/>
      <c r="Z325" s="98"/>
      <c r="AA325" s="98"/>
      <c r="AB325" s="98"/>
      <c r="AC325" s="98"/>
      <c r="AD325" s="98"/>
      <c r="AE325" s="98"/>
      <c r="AF325" s="98"/>
      <c r="AG325" s="311"/>
      <c r="AH325" s="454">
        <f>AH326</f>
        <v>0</v>
      </c>
      <c r="AI325" s="59">
        <f t="shared" si="899"/>
        <v>0</v>
      </c>
      <c r="AJ325" s="59">
        <f t="shared" si="899"/>
        <v>0</v>
      </c>
      <c r="AK325" s="308">
        <f t="shared" si="891"/>
        <v>0</v>
      </c>
      <c r="AL325" s="454">
        <f>AL326</f>
        <v>0</v>
      </c>
      <c r="AM325" s="59">
        <f t="shared" si="900"/>
        <v>0</v>
      </c>
      <c r="AN325" s="59">
        <f t="shared" si="900"/>
        <v>0</v>
      </c>
      <c r="AO325" s="455">
        <f t="shared" si="892"/>
        <v>0</v>
      </c>
      <c r="AP325" s="517">
        <f>AP326</f>
        <v>0</v>
      </c>
      <c r="AQ325" s="59">
        <f t="shared" si="901"/>
        <v>0</v>
      </c>
      <c r="AR325" s="59">
        <f t="shared" si="901"/>
        <v>0</v>
      </c>
      <c r="AS325" s="308">
        <f t="shared" si="893"/>
        <v>0</v>
      </c>
      <c r="AT325" s="454">
        <f>AT326</f>
        <v>0</v>
      </c>
      <c r="AU325" s="59">
        <f t="shared" si="902"/>
        <v>0</v>
      </c>
      <c r="AV325" s="59">
        <f t="shared" si="902"/>
        <v>0</v>
      </c>
      <c r="AW325" s="455">
        <f t="shared" si="894"/>
        <v>0</v>
      </c>
      <c r="AX325" s="517">
        <f>AX326</f>
        <v>0</v>
      </c>
      <c r="AY325" s="59">
        <f t="shared" si="903"/>
        <v>0</v>
      </c>
      <c r="AZ325" s="59">
        <f t="shared" si="903"/>
        <v>0</v>
      </c>
      <c r="BA325" s="308">
        <f t="shared" si="895"/>
        <v>0</v>
      </c>
      <c r="BB325" s="454">
        <f>BB326</f>
        <v>0</v>
      </c>
      <c r="BC325" s="59">
        <f t="shared" si="904"/>
        <v>0</v>
      </c>
      <c r="BD325" s="59">
        <f t="shared" si="904"/>
        <v>0</v>
      </c>
      <c r="BE325" s="455">
        <f t="shared" si="905"/>
        <v>0</v>
      </c>
      <c r="BF325" s="517">
        <f>BF326</f>
        <v>0</v>
      </c>
      <c r="BG325" s="59">
        <f t="shared" si="906"/>
        <v>0</v>
      </c>
      <c r="BH325" s="59">
        <f t="shared" si="906"/>
        <v>0</v>
      </c>
      <c r="BI325" s="308">
        <f>BF325+BG325+BH325</f>
        <v>0</v>
      </c>
      <c r="BJ325" s="454">
        <f>BJ326</f>
        <v>11715.254237288129</v>
      </c>
      <c r="BK325" s="59">
        <f t="shared" si="907"/>
        <v>0</v>
      </c>
      <c r="BL325" s="59">
        <f t="shared" si="907"/>
        <v>65084.745762711871</v>
      </c>
      <c r="BM325" s="455">
        <f>BJ325+BK325+BL325</f>
        <v>76800</v>
      </c>
      <c r="BN325" s="517">
        <f>BN326</f>
        <v>0</v>
      </c>
      <c r="BO325" s="59">
        <f t="shared" si="909"/>
        <v>0</v>
      </c>
      <c r="BP325" s="59">
        <f t="shared" si="909"/>
        <v>0</v>
      </c>
      <c r="BQ325" s="308">
        <f>BN325+BO325+BP325</f>
        <v>0</v>
      </c>
      <c r="BR325" s="454">
        <f>BR326</f>
        <v>23430.508474576258</v>
      </c>
      <c r="BS325" s="59">
        <f t="shared" si="911"/>
        <v>0</v>
      </c>
      <c r="BT325" s="59">
        <f t="shared" si="911"/>
        <v>130169.49152542374</v>
      </c>
      <c r="BU325" s="455">
        <f>BR325+BS325+BT325</f>
        <v>153600</v>
      </c>
      <c r="BV325" s="517">
        <f>BV326</f>
        <v>0</v>
      </c>
      <c r="BW325" s="59">
        <f t="shared" si="913"/>
        <v>0</v>
      </c>
      <c r="BX325" s="59">
        <f t="shared" si="913"/>
        <v>0</v>
      </c>
      <c r="BY325" s="308">
        <f>BV325+BW325+BX325</f>
        <v>0</v>
      </c>
      <c r="BZ325" s="454">
        <f>BZ326</f>
        <v>23430.508474576258</v>
      </c>
      <c r="CA325" s="59">
        <f t="shared" si="915"/>
        <v>0</v>
      </c>
      <c r="CB325" s="59">
        <f t="shared" si="915"/>
        <v>130169.49152542374</v>
      </c>
      <c r="CC325" s="455">
        <f>BZ325+CA325+CB325</f>
        <v>153600</v>
      </c>
      <c r="CD325" s="363">
        <f t="shared" si="898"/>
        <v>58576.271186440645</v>
      </c>
      <c r="CE325" s="60">
        <f t="shared" si="898"/>
        <v>0</v>
      </c>
      <c r="CF325" s="60">
        <f t="shared" si="898"/>
        <v>325423.7288135594</v>
      </c>
      <c r="CG325" s="364">
        <f t="shared" si="898"/>
        <v>384000</v>
      </c>
      <c r="CH325" s="695" t="s">
        <v>739</v>
      </c>
      <c r="CI325" s="118" t="s">
        <v>766</v>
      </c>
      <c r="CJ325" s="783"/>
      <c r="CK325" s="784"/>
      <c r="CL325" s="784"/>
      <c r="CM325" s="785"/>
      <c r="CN325" s="783">
        <v>0</v>
      </c>
      <c r="CO325" s="784">
        <f t="shared" si="689"/>
        <v>0</v>
      </c>
      <c r="CP325" s="784">
        <f t="shared" si="690"/>
        <v>58576.271186440645</v>
      </c>
      <c r="CQ325" s="784">
        <f t="shared" si="691"/>
        <v>0</v>
      </c>
      <c r="CR325" s="876">
        <f t="shared" si="692"/>
        <v>325423.7288135594</v>
      </c>
      <c r="CS325" s="785">
        <f t="shared" si="693"/>
        <v>384000.00000000006</v>
      </c>
      <c r="CT325" s="2">
        <f t="shared" si="694"/>
        <v>0</v>
      </c>
    </row>
    <row r="326" spans="2:98" ht="24.75" customHeight="1" x14ac:dyDescent="0.25">
      <c r="B326" s="293" t="str">
        <f t="shared" si="713"/>
        <v>C3</v>
      </c>
      <c r="C326" s="598" t="s">
        <v>222</v>
      </c>
      <c r="D326" s="649"/>
      <c r="E326" s="278"/>
      <c r="F326" s="278"/>
      <c r="G326" s="278"/>
      <c r="H326" s="272"/>
      <c r="I326" s="272"/>
      <c r="J326" s="272"/>
      <c r="K326" s="457"/>
      <c r="L326" s="519"/>
      <c r="M326" s="157">
        <v>768000</v>
      </c>
      <c r="N326" s="157"/>
      <c r="O326" s="157"/>
      <c r="P326" s="157"/>
      <c r="Q326" s="157"/>
      <c r="R326" s="157"/>
      <c r="S326" s="157"/>
      <c r="T326" s="158" t="s">
        <v>28</v>
      </c>
      <c r="U326" s="48" t="s">
        <v>169</v>
      </c>
      <c r="V326" s="48" t="s">
        <v>75</v>
      </c>
      <c r="W326" s="99">
        <v>300</v>
      </c>
      <c r="X326" s="181">
        <v>44651</v>
      </c>
      <c r="Y326" s="181">
        <f t="shared" ref="Y326" si="920">+X326+7</f>
        <v>44658</v>
      </c>
      <c r="Z326" s="173">
        <f>+Y326+14</f>
        <v>44672</v>
      </c>
      <c r="AA326" s="173">
        <f>+Z326+7+5+2</f>
        <v>44686</v>
      </c>
      <c r="AB326" s="173">
        <f>+AA326+30+7</f>
        <v>44723</v>
      </c>
      <c r="AC326" s="173">
        <f>+AB326+3+3+14</f>
        <v>44743</v>
      </c>
      <c r="AD326" s="173">
        <f>+AC326+3</f>
        <v>44746</v>
      </c>
      <c r="AE326" s="173">
        <f>+AD326+7+7</f>
        <v>44760</v>
      </c>
      <c r="AF326" s="173">
        <f>AE326+W326</f>
        <v>45060</v>
      </c>
      <c r="AG326" s="310"/>
      <c r="AH326" s="329"/>
      <c r="AI326" s="275"/>
      <c r="AJ326" s="275"/>
      <c r="AK326" s="187">
        <f t="shared" si="891"/>
        <v>0</v>
      </c>
      <c r="AL326" s="329"/>
      <c r="AM326" s="275"/>
      <c r="AN326" s="275"/>
      <c r="AO326" s="330">
        <f t="shared" si="892"/>
        <v>0</v>
      </c>
      <c r="AP326" s="490"/>
      <c r="AQ326" s="275"/>
      <c r="AR326" s="275"/>
      <c r="AS326" s="187">
        <f t="shared" si="893"/>
        <v>0</v>
      </c>
      <c r="AT326" s="329"/>
      <c r="AU326" s="275"/>
      <c r="AV326" s="275"/>
      <c r="AW326" s="330">
        <f t="shared" si="894"/>
        <v>0</v>
      </c>
      <c r="AX326" s="490"/>
      <c r="AY326" s="275"/>
      <c r="AZ326" s="275"/>
      <c r="BA326" s="187">
        <f t="shared" si="895"/>
        <v>0</v>
      </c>
      <c r="BB326" s="329"/>
      <c r="BC326" s="275"/>
      <c r="BD326" s="275"/>
      <c r="BE326" s="330">
        <f t="shared" si="905"/>
        <v>0</v>
      </c>
      <c r="BF326" s="490">
        <v>0</v>
      </c>
      <c r="BG326" s="275"/>
      <c r="BH326" s="275">
        <v>0</v>
      </c>
      <c r="BI326" s="187">
        <f>BF326+BG326+BH326</f>
        <v>0</v>
      </c>
      <c r="BJ326" s="389">
        <v>11715.254237288129</v>
      </c>
      <c r="BK326" s="61"/>
      <c r="BL326" s="61">
        <v>65084.745762711871</v>
      </c>
      <c r="BM326" s="390">
        <f>BJ326+BK326+BL326</f>
        <v>76800</v>
      </c>
      <c r="BN326" s="518"/>
      <c r="BO326" s="61"/>
      <c r="BP326" s="61"/>
      <c r="BQ326" s="309"/>
      <c r="BR326" s="389">
        <v>23430.508474576258</v>
      </c>
      <c r="BS326" s="61"/>
      <c r="BT326" s="61">
        <v>130169.49152542374</v>
      </c>
      <c r="BU326" s="390">
        <f>BR326+BS326+BT326</f>
        <v>153600</v>
      </c>
      <c r="BV326" s="518"/>
      <c r="BW326" s="61"/>
      <c r="BX326" s="61"/>
      <c r="BY326" s="309"/>
      <c r="BZ326" s="389">
        <v>23430.508474576258</v>
      </c>
      <c r="CA326" s="61"/>
      <c r="CB326" s="61">
        <v>130169.49152542374</v>
      </c>
      <c r="CC326" s="390">
        <f>BZ326+CA326+CB326</f>
        <v>153600</v>
      </c>
      <c r="CD326" s="365">
        <f t="shared" si="898"/>
        <v>58576.271186440645</v>
      </c>
      <c r="CE326" s="277">
        <f t="shared" si="898"/>
        <v>0</v>
      </c>
      <c r="CF326" s="277">
        <f t="shared" si="898"/>
        <v>325423.7288135594</v>
      </c>
      <c r="CG326" s="366">
        <f t="shared" si="898"/>
        <v>384000</v>
      </c>
      <c r="CH326" s="695"/>
      <c r="CI326" s="118"/>
      <c r="CJ326" s="744"/>
      <c r="CK326" s="745"/>
      <c r="CL326" s="745"/>
      <c r="CM326" s="746"/>
      <c r="CN326" s="849">
        <v>0</v>
      </c>
      <c r="CO326" s="851">
        <f t="shared" si="689"/>
        <v>0</v>
      </c>
      <c r="CP326" s="851">
        <f t="shared" si="690"/>
        <v>58576.271186440645</v>
      </c>
      <c r="CQ326" s="851">
        <f t="shared" si="691"/>
        <v>0</v>
      </c>
      <c r="CR326" s="861">
        <f t="shared" si="692"/>
        <v>325423.7288135594</v>
      </c>
      <c r="CS326" s="853">
        <f t="shared" si="693"/>
        <v>384000.00000000006</v>
      </c>
      <c r="CT326" s="2">
        <f t="shared" si="694"/>
        <v>0</v>
      </c>
    </row>
    <row r="327" spans="2:98" ht="24.75" customHeight="1" x14ac:dyDescent="0.25">
      <c r="B327" s="293" t="str">
        <f t="shared" si="713"/>
        <v>C3</v>
      </c>
      <c r="C327" s="597" t="s">
        <v>223</v>
      </c>
      <c r="D327" s="649">
        <v>267712</v>
      </c>
      <c r="E327" s="278"/>
      <c r="F327" s="278">
        <v>1487288</v>
      </c>
      <c r="G327" s="278">
        <f t="shared" si="714"/>
        <v>1755000</v>
      </c>
      <c r="H327" s="76">
        <v>130423.72881355928</v>
      </c>
      <c r="I327" s="76"/>
      <c r="J327" s="76">
        <v>724576.27118644072</v>
      </c>
      <c r="K327" s="646">
        <f t="shared" si="715"/>
        <v>855000</v>
      </c>
      <c r="L327" s="587"/>
      <c r="M327" s="38">
        <f>+M328+M331</f>
        <v>855000</v>
      </c>
      <c r="N327" s="38"/>
      <c r="O327" s="38"/>
      <c r="P327" s="38"/>
      <c r="Q327" s="76" t="s">
        <v>675</v>
      </c>
      <c r="R327" s="76">
        <v>8</v>
      </c>
      <c r="S327" s="38" t="s">
        <v>128</v>
      </c>
      <c r="T327" s="38"/>
      <c r="U327" s="76"/>
      <c r="V327" s="76"/>
      <c r="W327" s="76"/>
      <c r="X327" s="76"/>
      <c r="Y327" s="38"/>
      <c r="Z327" s="38"/>
      <c r="AA327" s="38"/>
      <c r="AB327" s="38"/>
      <c r="AC327" s="76"/>
      <c r="AD327" s="76"/>
      <c r="AE327" s="76"/>
      <c r="AF327" s="76"/>
      <c r="AG327" s="311"/>
      <c r="AH327" s="361">
        <f>AH328+AH331</f>
        <v>0</v>
      </c>
      <c r="AI327" s="58">
        <f>AI328+AI331</f>
        <v>0</v>
      </c>
      <c r="AJ327" s="58">
        <f>AJ328+AJ331</f>
        <v>0</v>
      </c>
      <c r="AK327" s="307">
        <f t="shared" si="891"/>
        <v>0</v>
      </c>
      <c r="AL327" s="361">
        <f>AL328+AL331</f>
        <v>0</v>
      </c>
      <c r="AM327" s="58">
        <f>AM328+AM331</f>
        <v>0</v>
      </c>
      <c r="AN327" s="58">
        <f>AN328+AN331</f>
        <v>0</v>
      </c>
      <c r="AO327" s="362">
        <f t="shared" si="892"/>
        <v>0</v>
      </c>
      <c r="AP327" s="516">
        <f>AP328+AP331</f>
        <v>0</v>
      </c>
      <c r="AQ327" s="58">
        <f>AQ328+AQ331</f>
        <v>0</v>
      </c>
      <c r="AR327" s="58">
        <f>AR328+AR331</f>
        <v>0</v>
      </c>
      <c r="AS327" s="307">
        <f t="shared" si="893"/>
        <v>0</v>
      </c>
      <c r="AT327" s="361">
        <f>AT328+AT331</f>
        <v>0</v>
      </c>
      <c r="AU327" s="58">
        <f>AU328+AU331</f>
        <v>0</v>
      </c>
      <c r="AV327" s="58">
        <f>AV328+AV331</f>
        <v>0</v>
      </c>
      <c r="AW327" s="362">
        <f t="shared" si="894"/>
        <v>0</v>
      </c>
      <c r="AX327" s="516">
        <f>AX328+AX331</f>
        <v>0</v>
      </c>
      <c r="AY327" s="58">
        <f>AY328+AY331</f>
        <v>0</v>
      </c>
      <c r="AZ327" s="58">
        <f>AZ328+AZ331</f>
        <v>0</v>
      </c>
      <c r="BA327" s="307">
        <f t="shared" si="895"/>
        <v>0</v>
      </c>
      <c r="BB327" s="361">
        <f>BB328+BB333</f>
        <v>0</v>
      </c>
      <c r="BC327" s="58">
        <f>BC328+BC333</f>
        <v>0</v>
      </c>
      <c r="BD327" s="58">
        <f>BD328+BD333</f>
        <v>0</v>
      </c>
      <c r="BE327" s="362">
        <f>BD327+BC327+BB327</f>
        <v>0</v>
      </c>
      <c r="BF327" s="516">
        <f>BF328+BF333</f>
        <v>13042.372881355928</v>
      </c>
      <c r="BG327" s="58">
        <f>BG328+BG333</f>
        <v>0</v>
      </c>
      <c r="BH327" s="58">
        <f>BH328+BH333</f>
        <v>72457.627118644072</v>
      </c>
      <c r="BI327" s="307">
        <f>BH327+BG327+BF327</f>
        <v>85500</v>
      </c>
      <c r="BJ327" s="361">
        <f>BJ328+BJ333</f>
        <v>0</v>
      </c>
      <c r="BK327" s="58">
        <f>BK328+BK333</f>
        <v>0</v>
      </c>
      <c r="BL327" s="58">
        <f>BL328+BL333</f>
        <v>0</v>
      </c>
      <c r="BM327" s="362">
        <f>BL327+BK327+BJ327</f>
        <v>0</v>
      </c>
      <c r="BN327" s="516">
        <f>BN328+BN333</f>
        <v>26084.745762711857</v>
      </c>
      <c r="BO327" s="58">
        <f>BO328+BO333</f>
        <v>0</v>
      </c>
      <c r="BP327" s="58">
        <f>BP328+BP333</f>
        <v>144915.25423728814</v>
      </c>
      <c r="BQ327" s="307">
        <f>BP327+BO327+BN327</f>
        <v>171000</v>
      </c>
      <c r="BR327" s="361">
        <f>BR328+BR333</f>
        <v>0</v>
      </c>
      <c r="BS327" s="58">
        <f>BS328+BS333</f>
        <v>0</v>
      </c>
      <c r="BT327" s="58">
        <f>BT328+BT333</f>
        <v>0</v>
      </c>
      <c r="BU327" s="362">
        <f>BT327+BS327+BR327</f>
        <v>0</v>
      </c>
      <c r="BV327" s="516">
        <f>BV328+BV333</f>
        <v>39127.118644067785</v>
      </c>
      <c r="BW327" s="58">
        <f>BW328+BW333</f>
        <v>0</v>
      </c>
      <c r="BX327" s="58">
        <f>BX328+BX333</f>
        <v>217372.88135593222</v>
      </c>
      <c r="BY327" s="307">
        <f>BX327+BW327+BV327</f>
        <v>256500</v>
      </c>
      <c r="BZ327" s="361">
        <f>BZ328+BZ333</f>
        <v>52169.491525423713</v>
      </c>
      <c r="CA327" s="58">
        <f>CA328+CA333</f>
        <v>0</v>
      </c>
      <c r="CB327" s="58">
        <f>CB328+CB333</f>
        <v>289830.50847457629</v>
      </c>
      <c r="CC327" s="362">
        <f>CB327+CA327+BZ327</f>
        <v>342000</v>
      </c>
      <c r="CD327" s="368">
        <f t="shared" si="898"/>
        <v>130423.72881355928</v>
      </c>
      <c r="CE327" s="62">
        <f t="shared" si="898"/>
        <v>0</v>
      </c>
      <c r="CF327" s="62">
        <f t="shared" si="898"/>
        <v>724576.27118644072</v>
      </c>
      <c r="CG327" s="369">
        <f t="shared" si="898"/>
        <v>855000</v>
      </c>
      <c r="CH327" s="695" t="s">
        <v>739</v>
      </c>
      <c r="CI327" s="118" t="s">
        <v>766</v>
      </c>
      <c r="CJ327" s="780">
        <f>IF(H327=0,IF(CD327&gt;0,"Error",H327-CD327),H327-CD327)</f>
        <v>0</v>
      </c>
      <c r="CK327" s="781">
        <f t="shared" ref="CK327" si="921">IF(I327=0,IF(CE327&gt;0,"Error",I327-CE327),I327-CE327)</f>
        <v>0</v>
      </c>
      <c r="CL327" s="781">
        <f t="shared" ref="CL327" si="922">IF(J327=0,IF(CF327&gt;0,"Error",J327-CF327),J327-CF327)</f>
        <v>0</v>
      </c>
      <c r="CM327" s="782">
        <f t="shared" ref="CM327" si="923">IF(K327=0,IF(CG327&gt;0,"Error",K327-CG327),K327-CG327)</f>
        <v>0</v>
      </c>
      <c r="CN327" s="780">
        <v>0</v>
      </c>
      <c r="CO327" s="781">
        <f t="shared" si="689"/>
        <v>0</v>
      </c>
      <c r="CP327" s="781">
        <f t="shared" si="690"/>
        <v>130423.72881355928</v>
      </c>
      <c r="CQ327" s="781">
        <f t="shared" si="691"/>
        <v>0</v>
      </c>
      <c r="CR327" s="875">
        <f t="shared" si="692"/>
        <v>724576.27118644072</v>
      </c>
      <c r="CS327" s="782">
        <f t="shared" si="693"/>
        <v>855000</v>
      </c>
      <c r="CT327" s="2">
        <f t="shared" si="694"/>
        <v>0</v>
      </c>
    </row>
    <row r="328" spans="2:98" ht="24.75" customHeight="1" x14ac:dyDescent="0.25">
      <c r="B328" s="293" t="str">
        <f t="shared" si="713"/>
        <v>C3</v>
      </c>
      <c r="C328" s="604" t="s">
        <v>224</v>
      </c>
      <c r="D328" s="647"/>
      <c r="E328" s="98"/>
      <c r="F328" s="98"/>
      <c r="G328" s="98"/>
      <c r="H328" s="98"/>
      <c r="I328" s="98"/>
      <c r="J328" s="98"/>
      <c r="K328" s="648"/>
      <c r="L328" s="588"/>
      <c r="M328" s="98">
        <f>M329+M330</f>
        <v>255000</v>
      </c>
      <c r="N328" s="98"/>
      <c r="O328" s="98"/>
      <c r="P328" s="98"/>
      <c r="Q328" s="98"/>
      <c r="R328" s="98"/>
      <c r="S328" s="98"/>
      <c r="T328" s="98"/>
      <c r="U328" s="98"/>
      <c r="V328" s="98"/>
      <c r="W328" s="98"/>
      <c r="X328" s="98"/>
      <c r="Y328" s="98"/>
      <c r="Z328" s="98"/>
      <c r="AA328" s="98"/>
      <c r="AB328" s="98"/>
      <c r="AC328" s="98"/>
      <c r="AD328" s="98"/>
      <c r="AE328" s="98"/>
      <c r="AF328" s="98"/>
      <c r="AG328" s="311"/>
      <c r="AH328" s="454">
        <f>AH329</f>
        <v>0</v>
      </c>
      <c r="AI328" s="59">
        <f t="shared" ref="AI328:AJ328" si="924">AI329</f>
        <v>0</v>
      </c>
      <c r="AJ328" s="59">
        <f t="shared" si="924"/>
        <v>0</v>
      </c>
      <c r="AK328" s="308">
        <f t="shared" si="891"/>
        <v>0</v>
      </c>
      <c r="AL328" s="454">
        <f>AL329</f>
        <v>0</v>
      </c>
      <c r="AM328" s="59">
        <f t="shared" ref="AM328:AN328" si="925">AM329</f>
        <v>0</v>
      </c>
      <c r="AN328" s="59">
        <f t="shared" si="925"/>
        <v>0</v>
      </c>
      <c r="AO328" s="455">
        <f t="shared" si="892"/>
        <v>0</v>
      </c>
      <c r="AP328" s="517">
        <f>AP329</f>
        <v>0</v>
      </c>
      <c r="AQ328" s="59">
        <f t="shared" ref="AQ328:AR328" si="926">AQ329</f>
        <v>0</v>
      </c>
      <c r="AR328" s="59">
        <f t="shared" si="926"/>
        <v>0</v>
      </c>
      <c r="AS328" s="308">
        <f t="shared" si="893"/>
        <v>0</v>
      </c>
      <c r="AT328" s="454">
        <f>AT329</f>
        <v>0</v>
      </c>
      <c r="AU328" s="59">
        <f t="shared" ref="AU328:AV328" si="927">AU329</f>
        <v>0</v>
      </c>
      <c r="AV328" s="59">
        <f t="shared" si="927"/>
        <v>0</v>
      </c>
      <c r="AW328" s="455">
        <f t="shared" si="894"/>
        <v>0</v>
      </c>
      <c r="AX328" s="517">
        <f>AX329</f>
        <v>0</v>
      </c>
      <c r="AY328" s="59">
        <f t="shared" ref="AY328:AZ328" si="928">AY329</f>
        <v>0</v>
      </c>
      <c r="AZ328" s="59">
        <f t="shared" si="928"/>
        <v>0</v>
      </c>
      <c r="BA328" s="308">
        <f t="shared" si="895"/>
        <v>0</v>
      </c>
      <c r="BB328" s="1066"/>
      <c r="BC328" s="1067"/>
      <c r="BD328" s="1067"/>
      <c r="BE328" s="1068">
        <f>BB328+BC328+BD328</f>
        <v>0</v>
      </c>
      <c r="BF328" s="1069">
        <v>13042.372881355928</v>
      </c>
      <c r="BG328" s="1067"/>
      <c r="BH328" s="1067">
        <v>72457.627118644072</v>
      </c>
      <c r="BI328" s="1070">
        <f>BF328+BG328+BH328</f>
        <v>85500</v>
      </c>
      <c r="BJ328" s="1066"/>
      <c r="BK328" s="1067"/>
      <c r="BL328" s="1067"/>
      <c r="BM328" s="1068">
        <f>BJ328+BK328+BL328</f>
        <v>0</v>
      </c>
      <c r="BN328" s="1069">
        <v>26084.745762711857</v>
      </c>
      <c r="BO328" s="1067"/>
      <c r="BP328" s="1067">
        <v>144915.25423728814</v>
      </c>
      <c r="BQ328" s="1070">
        <f>BN328+BO328+BP328</f>
        <v>171000</v>
      </c>
      <c r="BR328" s="1066"/>
      <c r="BS328" s="1067"/>
      <c r="BT328" s="1067"/>
      <c r="BU328" s="1068"/>
      <c r="BV328" s="1069">
        <v>39127.118644067785</v>
      </c>
      <c r="BW328" s="1067"/>
      <c r="BX328" s="1067">
        <v>217372.88135593222</v>
      </c>
      <c r="BY328" s="1070">
        <f>BV328+BW328+BX328</f>
        <v>256500</v>
      </c>
      <c r="BZ328" s="1066">
        <v>52169.491525423713</v>
      </c>
      <c r="CA328" s="1067"/>
      <c r="CB328" s="1067">
        <v>289830.50847457629</v>
      </c>
      <c r="CC328" s="1068">
        <f>BZ328+CA328+CB328</f>
        <v>342000</v>
      </c>
      <c r="CD328" s="1051">
        <f t="shared" si="898"/>
        <v>130423.72881355928</v>
      </c>
      <c r="CE328" s="1052">
        <f t="shared" si="898"/>
        <v>0</v>
      </c>
      <c r="CF328" s="1052">
        <f t="shared" si="898"/>
        <v>724576.27118644072</v>
      </c>
      <c r="CG328" s="1053">
        <f t="shared" si="898"/>
        <v>855000</v>
      </c>
      <c r="CH328" s="695" t="s">
        <v>739</v>
      </c>
      <c r="CI328" s="118" t="s">
        <v>766</v>
      </c>
      <c r="CJ328" s="986"/>
      <c r="CK328" s="975"/>
      <c r="CL328" s="975"/>
      <c r="CM328" s="977"/>
      <c r="CN328" s="986">
        <v>0</v>
      </c>
      <c r="CO328" s="975">
        <f t="shared" si="689"/>
        <v>0</v>
      </c>
      <c r="CP328" s="975">
        <f t="shared" si="690"/>
        <v>130423.72881355928</v>
      </c>
      <c r="CQ328" s="975">
        <f t="shared" si="691"/>
        <v>0</v>
      </c>
      <c r="CR328" s="976">
        <f t="shared" si="692"/>
        <v>724576.27118644072</v>
      </c>
      <c r="CS328" s="977">
        <f t="shared" si="693"/>
        <v>855000</v>
      </c>
      <c r="CT328" s="2">
        <f t="shared" si="694"/>
        <v>0</v>
      </c>
    </row>
    <row r="329" spans="2:98" ht="24.75" customHeight="1" x14ac:dyDescent="0.25">
      <c r="B329" s="293" t="str">
        <f>B328</f>
        <v>C3</v>
      </c>
      <c r="C329" s="598" t="s">
        <v>225</v>
      </c>
      <c r="D329" s="649"/>
      <c r="E329" s="278"/>
      <c r="F329" s="278"/>
      <c r="G329" s="278"/>
      <c r="H329" s="272"/>
      <c r="I329" s="272"/>
      <c r="J329" s="272"/>
      <c r="K329" s="457"/>
      <c r="L329" s="519"/>
      <c r="M329" s="157">
        <v>255000</v>
      </c>
      <c r="N329" s="157"/>
      <c r="O329" s="157"/>
      <c r="P329" s="157"/>
      <c r="Q329" s="157"/>
      <c r="R329" s="157"/>
      <c r="S329" s="157"/>
      <c r="T329" s="158" t="s">
        <v>28</v>
      </c>
      <c r="U329" s="1047" t="s">
        <v>169</v>
      </c>
      <c r="V329" s="1047" t="s">
        <v>86</v>
      </c>
      <c r="W329" s="1047">
        <v>150</v>
      </c>
      <c r="X329" s="1047"/>
      <c r="Y329" s="1037">
        <v>44660</v>
      </c>
      <c r="Z329" s="1037">
        <f>+Y329+14</f>
        <v>44674</v>
      </c>
      <c r="AA329" s="1037">
        <f>+Z329+5+5</f>
        <v>44684</v>
      </c>
      <c r="AB329" s="1037">
        <f>+AA329+14+7</f>
        <v>44705</v>
      </c>
      <c r="AC329" s="1037"/>
      <c r="AD329" s="1037">
        <f>+AB329+1</f>
        <v>44706</v>
      </c>
      <c r="AE329" s="1037">
        <f>+AD329+10</f>
        <v>44716</v>
      </c>
      <c r="AF329" s="1037">
        <f>AE329+W329</f>
        <v>44866</v>
      </c>
      <c r="AG329" s="310"/>
      <c r="AH329" s="329"/>
      <c r="AI329" s="275"/>
      <c r="AJ329" s="275"/>
      <c r="AK329" s="187">
        <f t="shared" si="891"/>
        <v>0</v>
      </c>
      <c r="AL329" s="329"/>
      <c r="AM329" s="275"/>
      <c r="AN329" s="275"/>
      <c r="AO329" s="330">
        <f t="shared" si="892"/>
        <v>0</v>
      </c>
      <c r="AP329" s="490"/>
      <c r="AQ329" s="275"/>
      <c r="AR329" s="275"/>
      <c r="AS329" s="187">
        <f t="shared" si="893"/>
        <v>0</v>
      </c>
      <c r="AT329" s="329"/>
      <c r="AU329" s="275"/>
      <c r="AV329" s="275"/>
      <c r="AW329" s="330">
        <f t="shared" si="894"/>
        <v>0</v>
      </c>
      <c r="AX329" s="490"/>
      <c r="AY329" s="275"/>
      <c r="AZ329" s="275"/>
      <c r="BA329" s="187">
        <f t="shared" si="895"/>
        <v>0</v>
      </c>
      <c r="BB329" s="1066"/>
      <c r="BC329" s="1067"/>
      <c r="BD329" s="1067"/>
      <c r="BE329" s="1068"/>
      <c r="BF329" s="1069"/>
      <c r="BG329" s="1067"/>
      <c r="BH329" s="1067"/>
      <c r="BI329" s="1070"/>
      <c r="BJ329" s="1066"/>
      <c r="BK329" s="1067"/>
      <c r="BL329" s="1067"/>
      <c r="BM329" s="1068"/>
      <c r="BN329" s="1069"/>
      <c r="BO329" s="1067"/>
      <c r="BP329" s="1067"/>
      <c r="BQ329" s="1070"/>
      <c r="BR329" s="1066"/>
      <c r="BS329" s="1067"/>
      <c r="BT329" s="1067"/>
      <c r="BU329" s="1068"/>
      <c r="BV329" s="1069"/>
      <c r="BW329" s="1067"/>
      <c r="BX329" s="1067"/>
      <c r="BY329" s="1070"/>
      <c r="BZ329" s="1066"/>
      <c r="CA329" s="1067"/>
      <c r="CB329" s="1067"/>
      <c r="CC329" s="1068"/>
      <c r="CD329" s="1051"/>
      <c r="CE329" s="1052"/>
      <c r="CF329" s="1052"/>
      <c r="CG329" s="1053"/>
      <c r="CH329" s="695"/>
      <c r="CI329" s="118"/>
      <c r="CJ329" s="986"/>
      <c r="CK329" s="975"/>
      <c r="CL329" s="975"/>
      <c r="CM329" s="977"/>
      <c r="CN329" s="986">
        <v>0</v>
      </c>
      <c r="CO329" s="975">
        <f t="shared" si="689"/>
        <v>0</v>
      </c>
      <c r="CP329" s="975">
        <f t="shared" si="690"/>
        <v>0</v>
      </c>
      <c r="CQ329" s="975">
        <f t="shared" si="691"/>
        <v>0</v>
      </c>
      <c r="CR329" s="976">
        <f t="shared" si="692"/>
        <v>0</v>
      </c>
      <c r="CS329" s="977">
        <f t="shared" si="693"/>
        <v>0</v>
      </c>
      <c r="CT329" s="2">
        <f t="shared" si="694"/>
        <v>0</v>
      </c>
    </row>
    <row r="330" spans="2:98" ht="24.75" customHeight="1" x14ac:dyDescent="0.25">
      <c r="B330" s="293" t="s">
        <v>172</v>
      </c>
      <c r="C330" s="598" t="s">
        <v>226</v>
      </c>
      <c r="D330" s="649"/>
      <c r="E330" s="278"/>
      <c r="F330" s="278"/>
      <c r="G330" s="278"/>
      <c r="H330" s="272"/>
      <c r="I330" s="272"/>
      <c r="J330" s="272"/>
      <c r="K330" s="457"/>
      <c r="L330" s="519"/>
      <c r="M330" s="157">
        <v>0</v>
      </c>
      <c r="N330" s="157"/>
      <c r="O330" s="157"/>
      <c r="P330" s="157"/>
      <c r="Q330" s="157"/>
      <c r="R330" s="157"/>
      <c r="S330" s="157"/>
      <c r="T330" s="158"/>
      <c r="U330" s="1047"/>
      <c r="V330" s="1047"/>
      <c r="W330" s="1047"/>
      <c r="X330" s="1047"/>
      <c r="Y330" s="1037"/>
      <c r="Z330" s="1037"/>
      <c r="AA330" s="1037"/>
      <c r="AB330" s="1037"/>
      <c r="AC330" s="1037"/>
      <c r="AD330" s="1037"/>
      <c r="AE330" s="1037"/>
      <c r="AF330" s="1037"/>
      <c r="AG330" s="310"/>
      <c r="AH330" s="329"/>
      <c r="AI330" s="275"/>
      <c r="AJ330" s="275"/>
      <c r="AK330" s="187"/>
      <c r="AL330" s="329"/>
      <c r="AM330" s="275"/>
      <c r="AN330" s="275"/>
      <c r="AO330" s="330"/>
      <c r="AP330" s="490"/>
      <c r="AQ330" s="275"/>
      <c r="AR330" s="275"/>
      <c r="AS330" s="187"/>
      <c r="AT330" s="329"/>
      <c r="AU330" s="275"/>
      <c r="AV330" s="275"/>
      <c r="AW330" s="330"/>
      <c r="AX330" s="490"/>
      <c r="AY330" s="275"/>
      <c r="AZ330" s="275"/>
      <c r="BA330" s="187"/>
      <c r="BB330" s="1066"/>
      <c r="BC330" s="1067"/>
      <c r="BD330" s="1067"/>
      <c r="BE330" s="1068"/>
      <c r="BF330" s="1069"/>
      <c r="BG330" s="1067"/>
      <c r="BH330" s="1067"/>
      <c r="BI330" s="1070"/>
      <c r="BJ330" s="1066"/>
      <c r="BK330" s="1067"/>
      <c r="BL330" s="1067"/>
      <c r="BM330" s="1068"/>
      <c r="BN330" s="1069"/>
      <c r="BO330" s="1067"/>
      <c r="BP330" s="1067"/>
      <c r="BQ330" s="1070"/>
      <c r="BR330" s="1066"/>
      <c r="BS330" s="1067"/>
      <c r="BT330" s="1067"/>
      <c r="BU330" s="1068"/>
      <c r="BV330" s="1069"/>
      <c r="BW330" s="1067"/>
      <c r="BX330" s="1067"/>
      <c r="BY330" s="1070"/>
      <c r="BZ330" s="1066"/>
      <c r="CA330" s="1067"/>
      <c r="CB330" s="1067"/>
      <c r="CC330" s="1068"/>
      <c r="CD330" s="1051"/>
      <c r="CE330" s="1052"/>
      <c r="CF330" s="1052"/>
      <c r="CG330" s="1053"/>
      <c r="CH330" s="695"/>
      <c r="CI330" s="118"/>
      <c r="CJ330" s="986"/>
      <c r="CK330" s="975"/>
      <c r="CL330" s="975"/>
      <c r="CM330" s="977"/>
      <c r="CN330" s="986">
        <v>0</v>
      </c>
      <c r="CO330" s="975">
        <f t="shared" si="689"/>
        <v>0</v>
      </c>
      <c r="CP330" s="975">
        <f t="shared" si="690"/>
        <v>0</v>
      </c>
      <c r="CQ330" s="975">
        <f t="shared" si="691"/>
        <v>0</v>
      </c>
      <c r="CR330" s="976">
        <f t="shared" si="692"/>
        <v>0</v>
      </c>
      <c r="CS330" s="977">
        <f t="shared" si="693"/>
        <v>0</v>
      </c>
      <c r="CT330" s="2">
        <f t="shared" si="694"/>
        <v>0</v>
      </c>
    </row>
    <row r="331" spans="2:98" ht="24.75" customHeight="1" x14ac:dyDescent="0.25">
      <c r="B331" s="293" t="str">
        <f>B329</f>
        <v>C3</v>
      </c>
      <c r="C331" s="604" t="s">
        <v>227</v>
      </c>
      <c r="D331" s="647"/>
      <c r="E331" s="98"/>
      <c r="F331" s="98"/>
      <c r="G331" s="98"/>
      <c r="H331" s="98"/>
      <c r="I331" s="98"/>
      <c r="J331" s="98"/>
      <c r="K331" s="648"/>
      <c r="L331" s="588"/>
      <c r="M331" s="98">
        <f>M332+M333</f>
        <v>600000</v>
      </c>
      <c r="N331" s="98"/>
      <c r="O331" s="98"/>
      <c r="P331" s="98"/>
      <c r="Q331" s="98"/>
      <c r="R331" s="98"/>
      <c r="S331" s="98"/>
      <c r="T331" s="98"/>
      <c r="U331" s="1047"/>
      <c r="V331" s="1047"/>
      <c r="W331" s="1047"/>
      <c r="X331" s="1047"/>
      <c r="Y331" s="1037"/>
      <c r="Z331" s="1037"/>
      <c r="AA331" s="1037"/>
      <c r="AB331" s="1037"/>
      <c r="AC331" s="1037"/>
      <c r="AD331" s="1037"/>
      <c r="AE331" s="1037"/>
      <c r="AF331" s="1037"/>
      <c r="AG331" s="311"/>
      <c r="AH331" s="454">
        <f>AH332</f>
        <v>0</v>
      </c>
      <c r="AI331" s="59">
        <f t="shared" ref="AI331:AJ331" si="929">AI332</f>
        <v>0</v>
      </c>
      <c r="AJ331" s="59">
        <f t="shared" si="929"/>
        <v>0</v>
      </c>
      <c r="AK331" s="308">
        <f t="shared" si="891"/>
        <v>0</v>
      </c>
      <c r="AL331" s="454">
        <f>AL332</f>
        <v>0</v>
      </c>
      <c r="AM331" s="59">
        <f t="shared" ref="AM331:AN331" si="930">AM332</f>
        <v>0</v>
      </c>
      <c r="AN331" s="59">
        <f t="shared" si="930"/>
        <v>0</v>
      </c>
      <c r="AO331" s="455">
        <f t="shared" si="892"/>
        <v>0</v>
      </c>
      <c r="AP331" s="517">
        <f>AP332</f>
        <v>0</v>
      </c>
      <c r="AQ331" s="59">
        <f t="shared" ref="AQ331:AR331" si="931">AQ332</f>
        <v>0</v>
      </c>
      <c r="AR331" s="59">
        <f t="shared" si="931"/>
        <v>0</v>
      </c>
      <c r="AS331" s="308">
        <f t="shared" si="893"/>
        <v>0</v>
      </c>
      <c r="AT331" s="454">
        <f>AT332</f>
        <v>0</v>
      </c>
      <c r="AU331" s="59">
        <f t="shared" ref="AU331:AV331" si="932">AU332</f>
        <v>0</v>
      </c>
      <c r="AV331" s="59">
        <f t="shared" si="932"/>
        <v>0</v>
      </c>
      <c r="AW331" s="455">
        <f t="shared" si="894"/>
        <v>0</v>
      </c>
      <c r="AX331" s="517">
        <f>AX332</f>
        <v>0</v>
      </c>
      <c r="AY331" s="59">
        <f t="shared" ref="AY331:AZ331" si="933">AY332</f>
        <v>0</v>
      </c>
      <c r="AZ331" s="59">
        <f t="shared" si="933"/>
        <v>0</v>
      </c>
      <c r="BA331" s="308">
        <f t="shared" si="895"/>
        <v>0</v>
      </c>
      <c r="BB331" s="1066"/>
      <c r="BC331" s="1067"/>
      <c r="BD331" s="1067"/>
      <c r="BE331" s="1068"/>
      <c r="BF331" s="1069"/>
      <c r="BG331" s="1067"/>
      <c r="BH331" s="1067"/>
      <c r="BI331" s="1070"/>
      <c r="BJ331" s="1066"/>
      <c r="BK331" s="1067"/>
      <c r="BL331" s="1067"/>
      <c r="BM331" s="1068"/>
      <c r="BN331" s="1069"/>
      <c r="BO331" s="1067"/>
      <c r="BP331" s="1067"/>
      <c r="BQ331" s="1070"/>
      <c r="BR331" s="1066"/>
      <c r="BS331" s="1067"/>
      <c r="BT331" s="1067"/>
      <c r="BU331" s="1068"/>
      <c r="BV331" s="1069"/>
      <c r="BW331" s="1067"/>
      <c r="BX331" s="1067"/>
      <c r="BY331" s="1070"/>
      <c r="BZ331" s="1066"/>
      <c r="CA331" s="1067"/>
      <c r="CB331" s="1067"/>
      <c r="CC331" s="1068"/>
      <c r="CD331" s="1051"/>
      <c r="CE331" s="1052"/>
      <c r="CF331" s="1052"/>
      <c r="CG331" s="1053"/>
      <c r="CH331" s="695" t="s">
        <v>739</v>
      </c>
      <c r="CI331" s="118" t="s">
        <v>766</v>
      </c>
      <c r="CJ331" s="986"/>
      <c r="CK331" s="975"/>
      <c r="CL331" s="975"/>
      <c r="CM331" s="977"/>
      <c r="CN331" s="986">
        <v>0</v>
      </c>
      <c r="CO331" s="975">
        <f t="shared" si="689"/>
        <v>0</v>
      </c>
      <c r="CP331" s="975">
        <f t="shared" si="690"/>
        <v>0</v>
      </c>
      <c r="CQ331" s="975">
        <f t="shared" si="691"/>
        <v>0</v>
      </c>
      <c r="CR331" s="976">
        <f t="shared" si="692"/>
        <v>0</v>
      </c>
      <c r="CS331" s="977">
        <f t="shared" si="693"/>
        <v>0</v>
      </c>
      <c r="CT331" s="2">
        <f t="shared" si="694"/>
        <v>0</v>
      </c>
    </row>
    <row r="332" spans="2:98" ht="24.75" customHeight="1" x14ac:dyDescent="0.25">
      <c r="B332" s="293" t="str">
        <f t="shared" si="713"/>
        <v>C3</v>
      </c>
      <c r="C332" s="598" t="s">
        <v>228</v>
      </c>
      <c r="D332" s="649"/>
      <c r="E332" s="278"/>
      <c r="F332" s="278"/>
      <c r="G332" s="278"/>
      <c r="H332" s="278"/>
      <c r="I332" s="278"/>
      <c r="J332" s="278"/>
      <c r="K332" s="458"/>
      <c r="L332" s="589"/>
      <c r="M332" s="157">
        <v>600000</v>
      </c>
      <c r="N332" s="157"/>
      <c r="O332" s="157"/>
      <c r="P332" s="157"/>
      <c r="Q332" s="157"/>
      <c r="R332" s="157"/>
      <c r="S332" s="157"/>
      <c r="T332" s="158" t="s">
        <v>28</v>
      </c>
      <c r="U332" s="1047"/>
      <c r="V332" s="1047"/>
      <c r="W332" s="1047"/>
      <c r="X332" s="1047"/>
      <c r="Y332" s="1037"/>
      <c r="Z332" s="1037"/>
      <c r="AA332" s="1037"/>
      <c r="AB332" s="1037"/>
      <c r="AC332" s="1037"/>
      <c r="AD332" s="1037"/>
      <c r="AE332" s="1037"/>
      <c r="AF332" s="1037"/>
      <c r="AG332" s="311"/>
      <c r="AH332" s="329"/>
      <c r="AI332" s="275"/>
      <c r="AJ332" s="275"/>
      <c r="AK332" s="187">
        <f t="shared" si="891"/>
        <v>0</v>
      </c>
      <c r="AL332" s="329"/>
      <c r="AM332" s="275"/>
      <c r="AN332" s="275"/>
      <c r="AO332" s="330">
        <f t="shared" si="892"/>
        <v>0</v>
      </c>
      <c r="AP332" s="490"/>
      <c r="AQ332" s="275"/>
      <c r="AR332" s="275"/>
      <c r="AS332" s="187">
        <f t="shared" si="893"/>
        <v>0</v>
      </c>
      <c r="AT332" s="329"/>
      <c r="AU332" s="275"/>
      <c r="AV332" s="275"/>
      <c r="AW332" s="330">
        <f t="shared" si="894"/>
        <v>0</v>
      </c>
      <c r="AX332" s="490"/>
      <c r="AY332" s="275"/>
      <c r="AZ332" s="275"/>
      <c r="BA332" s="187">
        <f t="shared" si="895"/>
        <v>0</v>
      </c>
      <c r="BB332" s="1066"/>
      <c r="BC332" s="1067"/>
      <c r="BD332" s="1067"/>
      <c r="BE332" s="1068"/>
      <c r="BF332" s="1069"/>
      <c r="BG332" s="1067"/>
      <c r="BH332" s="1067"/>
      <c r="BI332" s="1070"/>
      <c r="BJ332" s="1066"/>
      <c r="BK332" s="1067"/>
      <c r="BL332" s="1067"/>
      <c r="BM332" s="1068"/>
      <c r="BN332" s="1069"/>
      <c r="BO332" s="1067"/>
      <c r="BP332" s="1067"/>
      <c r="BQ332" s="1070"/>
      <c r="BR332" s="1066"/>
      <c r="BS332" s="1067"/>
      <c r="BT332" s="1067"/>
      <c r="BU332" s="1068"/>
      <c r="BV332" s="1069"/>
      <c r="BW332" s="1067"/>
      <c r="BX332" s="1067"/>
      <c r="BY332" s="1070"/>
      <c r="BZ332" s="1066"/>
      <c r="CA332" s="1067"/>
      <c r="CB332" s="1067"/>
      <c r="CC332" s="1068"/>
      <c r="CD332" s="1051"/>
      <c r="CE332" s="1052"/>
      <c r="CF332" s="1052"/>
      <c r="CG332" s="1053"/>
      <c r="CH332" s="695"/>
      <c r="CI332" s="118"/>
      <c r="CJ332" s="986"/>
      <c r="CK332" s="975"/>
      <c r="CL332" s="975"/>
      <c r="CM332" s="977"/>
      <c r="CN332" s="986">
        <v>0</v>
      </c>
      <c r="CO332" s="975">
        <f t="shared" ref="CO332:CO395" si="934">IF(CE332&gt;0,CD332,0)</f>
        <v>0</v>
      </c>
      <c r="CP332" s="975">
        <f t="shared" ref="CP332:CP395" si="935">IF(CF332&gt;0,CD332,0)</f>
        <v>0</v>
      </c>
      <c r="CQ332" s="975">
        <f t="shared" ref="CQ332:CQ395" si="936">CE332</f>
        <v>0</v>
      </c>
      <c r="CR332" s="976">
        <f t="shared" ref="CR332:CR395" si="937">CF332</f>
        <v>0</v>
      </c>
      <c r="CS332" s="977">
        <f t="shared" ref="CS332:CS395" si="938">CN332+CO332+CP332+CQ332+CR332</f>
        <v>0</v>
      </c>
      <c r="CT332" s="2">
        <f t="shared" ref="CT332:CT395" si="939">CG332-CS332</f>
        <v>0</v>
      </c>
    </row>
    <row r="333" spans="2:98" ht="24.75" customHeight="1" x14ac:dyDescent="0.25">
      <c r="B333" s="293" t="s">
        <v>172</v>
      </c>
      <c r="C333" s="598" t="s">
        <v>229</v>
      </c>
      <c r="D333" s="649"/>
      <c r="E333" s="278"/>
      <c r="F333" s="278"/>
      <c r="G333" s="278"/>
      <c r="H333" s="278"/>
      <c r="I333" s="278"/>
      <c r="J333" s="278"/>
      <c r="K333" s="458"/>
      <c r="L333" s="589"/>
      <c r="M333" s="157">
        <v>0</v>
      </c>
      <c r="N333" s="157"/>
      <c r="O333" s="157"/>
      <c r="P333" s="157"/>
      <c r="Q333" s="157"/>
      <c r="R333" s="157"/>
      <c r="S333" s="157"/>
      <c r="T333" s="159"/>
      <c r="U333" s="100"/>
      <c r="V333" s="69"/>
      <c r="W333" s="69"/>
      <c r="X333" s="69"/>
      <c r="Y333" s="46"/>
      <c r="Z333" s="46"/>
      <c r="AA333" s="46"/>
      <c r="AB333" s="46"/>
      <c r="AC333" s="46"/>
      <c r="AD333" s="46"/>
      <c r="AE333" s="46"/>
      <c r="AF333" s="46"/>
      <c r="AG333" s="311"/>
      <c r="AH333" s="329"/>
      <c r="AI333" s="275"/>
      <c r="AJ333" s="275"/>
      <c r="AK333" s="187"/>
      <c r="AL333" s="329"/>
      <c r="AM333" s="275"/>
      <c r="AN333" s="275"/>
      <c r="AO333" s="330"/>
      <c r="AP333" s="490"/>
      <c r="AQ333" s="275"/>
      <c r="AR333" s="275"/>
      <c r="AS333" s="187"/>
      <c r="AT333" s="329"/>
      <c r="AU333" s="275"/>
      <c r="AV333" s="275"/>
      <c r="AW333" s="330"/>
      <c r="AX333" s="490"/>
      <c r="AY333" s="275"/>
      <c r="AZ333" s="275"/>
      <c r="BA333" s="187"/>
      <c r="BB333" s="480">
        <v>0</v>
      </c>
      <c r="BC333" s="272"/>
      <c r="BD333" s="272">
        <v>0</v>
      </c>
      <c r="BE333" s="458">
        <f>BB333+BC333+BD333</f>
        <v>0</v>
      </c>
      <c r="BF333" s="519">
        <v>0</v>
      </c>
      <c r="BG333" s="272"/>
      <c r="BH333" s="272">
        <v>0</v>
      </c>
      <c r="BI333" s="311">
        <f>BF333+BG333+BH333</f>
        <v>0</v>
      </c>
      <c r="BJ333" s="480">
        <v>0</v>
      </c>
      <c r="BK333" s="272"/>
      <c r="BL333" s="272">
        <v>0</v>
      </c>
      <c r="BM333" s="458">
        <f>BJ333+BK333+BL333</f>
        <v>0</v>
      </c>
      <c r="BN333" s="519">
        <v>0</v>
      </c>
      <c r="BO333" s="272"/>
      <c r="BP333" s="272">
        <v>0</v>
      </c>
      <c r="BQ333" s="311">
        <f>BN333+BO333+BP333</f>
        <v>0</v>
      </c>
      <c r="BR333" s="480">
        <v>0</v>
      </c>
      <c r="BS333" s="272"/>
      <c r="BT333" s="272">
        <v>0</v>
      </c>
      <c r="BU333" s="458"/>
      <c r="BV333" s="519">
        <v>0</v>
      </c>
      <c r="BW333" s="272"/>
      <c r="BX333" s="272">
        <v>0</v>
      </c>
      <c r="BY333" s="311">
        <f>BV333+BW333+BX333</f>
        <v>0</v>
      </c>
      <c r="BZ333" s="480">
        <v>0</v>
      </c>
      <c r="CA333" s="272"/>
      <c r="CB333" s="272">
        <v>0</v>
      </c>
      <c r="CC333" s="458">
        <f>BZ333+CA333+CB333</f>
        <v>0</v>
      </c>
      <c r="CD333" s="367">
        <f t="shared" ref="CD333:CG337" si="940">+AH333+AL333+AP333+AT333+AX333+BB333+BF333+BJ333+BN333+BR333+BV333+BZ333</f>
        <v>0</v>
      </c>
      <c r="CE333" s="64">
        <f t="shared" si="940"/>
        <v>0</v>
      </c>
      <c r="CF333" s="64">
        <f t="shared" si="940"/>
        <v>0</v>
      </c>
      <c r="CG333" s="370">
        <f t="shared" si="940"/>
        <v>0</v>
      </c>
      <c r="CH333" s="695"/>
      <c r="CI333" s="118"/>
      <c r="CJ333" s="786"/>
      <c r="CK333" s="787"/>
      <c r="CL333" s="787"/>
      <c r="CM333" s="788"/>
      <c r="CN333" s="786">
        <v>0</v>
      </c>
      <c r="CO333" s="787">
        <f t="shared" si="934"/>
        <v>0</v>
      </c>
      <c r="CP333" s="787">
        <f t="shared" si="935"/>
        <v>0</v>
      </c>
      <c r="CQ333" s="787">
        <f t="shared" si="936"/>
        <v>0</v>
      </c>
      <c r="CR333" s="877">
        <f t="shared" si="937"/>
        <v>0</v>
      </c>
      <c r="CS333" s="788">
        <f t="shared" si="938"/>
        <v>0</v>
      </c>
      <c r="CT333" s="2">
        <f t="shared" si="939"/>
        <v>0</v>
      </c>
    </row>
    <row r="334" spans="2:98" ht="24.75" customHeight="1" x14ac:dyDescent="0.25">
      <c r="B334" s="293" t="str">
        <f>B332</f>
        <v>C3</v>
      </c>
      <c r="C334" s="603" t="s">
        <v>230</v>
      </c>
      <c r="D334" s="632">
        <f t="shared" ref="D334:K334" si="941">+D335+D347+D350+D353</f>
        <v>30791387</v>
      </c>
      <c r="E334" s="34">
        <f t="shared" si="941"/>
        <v>0</v>
      </c>
      <c r="F334" s="34">
        <f t="shared" si="941"/>
        <v>171063243</v>
      </c>
      <c r="G334" s="34">
        <f t="shared" si="941"/>
        <v>201854630</v>
      </c>
      <c r="H334" s="97">
        <f t="shared" si="941"/>
        <v>30791387</v>
      </c>
      <c r="I334" s="97">
        <f t="shared" si="941"/>
        <v>0</v>
      </c>
      <c r="J334" s="97">
        <f t="shared" si="941"/>
        <v>171063243</v>
      </c>
      <c r="K334" s="644">
        <f t="shared" si="941"/>
        <v>201854630</v>
      </c>
      <c r="L334" s="618"/>
      <c r="M334" s="34">
        <f>+M335+M347+M350+M353</f>
        <v>201854630.53</v>
      </c>
      <c r="N334" s="34"/>
      <c r="O334" s="34"/>
      <c r="P334" s="34"/>
      <c r="Q334" s="34"/>
      <c r="R334" s="34"/>
      <c r="S334" s="34"/>
      <c r="T334" s="34"/>
      <c r="U334" s="34"/>
      <c r="V334" s="34"/>
      <c r="W334" s="34"/>
      <c r="X334" s="34"/>
      <c r="Y334" s="34"/>
      <c r="Z334" s="34"/>
      <c r="AA334" s="34"/>
      <c r="AB334" s="34"/>
      <c r="AC334" s="34"/>
      <c r="AD334" s="34"/>
      <c r="AE334" s="34"/>
      <c r="AF334" s="34"/>
      <c r="AG334" s="406"/>
      <c r="AH334" s="359">
        <f>AH335+AH347+AH350+AH353</f>
        <v>0</v>
      </c>
      <c r="AI334" s="274">
        <f t="shared" ref="AI334:AJ334" si="942">AI335+AI347+AI350+AI353</f>
        <v>0</v>
      </c>
      <c r="AJ334" s="274">
        <f t="shared" si="942"/>
        <v>0</v>
      </c>
      <c r="AK334" s="306">
        <f t="shared" si="891"/>
        <v>0</v>
      </c>
      <c r="AL334" s="359">
        <f>AL335+AL347+AL350+AL353</f>
        <v>0</v>
      </c>
      <c r="AM334" s="274">
        <f t="shared" ref="AM334:AN334" si="943">AM335+AM347+AM350+AM353</f>
        <v>0</v>
      </c>
      <c r="AN334" s="274">
        <f t="shared" si="943"/>
        <v>0</v>
      </c>
      <c r="AO334" s="360">
        <f t="shared" si="892"/>
        <v>0</v>
      </c>
      <c r="AP334" s="515">
        <f>AP335+AP347+AP350+AP353</f>
        <v>0</v>
      </c>
      <c r="AQ334" s="274">
        <f t="shared" ref="AQ334:AR334" si="944">AQ335+AQ347+AQ350+AQ353</f>
        <v>0</v>
      </c>
      <c r="AR334" s="274">
        <f t="shared" si="944"/>
        <v>0</v>
      </c>
      <c r="AS334" s="306">
        <f t="shared" si="893"/>
        <v>0</v>
      </c>
      <c r="AT334" s="359">
        <f>AT335+AT347+AT350+AT353</f>
        <v>0</v>
      </c>
      <c r="AU334" s="274">
        <f t="shared" ref="AU334:AV334" si="945">AU335+AU347+AU350+AU353</f>
        <v>0</v>
      </c>
      <c r="AV334" s="274">
        <f t="shared" si="945"/>
        <v>0</v>
      </c>
      <c r="AW334" s="360">
        <f t="shared" si="894"/>
        <v>0</v>
      </c>
      <c r="AX334" s="515">
        <f>AX335+AX347+AX350+AX353</f>
        <v>0</v>
      </c>
      <c r="AY334" s="274">
        <f t="shared" ref="AY334:AZ334" si="946">AY335+AY347+AY350+AY353</f>
        <v>0</v>
      </c>
      <c r="AZ334" s="274">
        <f t="shared" si="946"/>
        <v>0</v>
      </c>
      <c r="BA334" s="306">
        <f t="shared" si="895"/>
        <v>0</v>
      </c>
      <c r="BB334" s="359">
        <f>BB335+BB347+BB350+BB353</f>
        <v>0</v>
      </c>
      <c r="BC334" s="274">
        <f t="shared" ref="BC334:BD334" si="947">BC335+BC347+BC350+BC353</f>
        <v>0</v>
      </c>
      <c r="BD334" s="274">
        <f t="shared" si="947"/>
        <v>0</v>
      </c>
      <c r="BE334" s="360">
        <f t="shared" si="905"/>
        <v>0</v>
      </c>
      <c r="BF334" s="515">
        <f>BF335+BF347+BF350+BF353</f>
        <v>3813</v>
      </c>
      <c r="BG334" s="274">
        <f t="shared" ref="BG334:BH334" si="948">BG335+BG347+BG350+BG353</f>
        <v>0</v>
      </c>
      <c r="BH334" s="274">
        <f t="shared" si="948"/>
        <v>21187</v>
      </c>
      <c r="BI334" s="306">
        <f t="shared" si="897"/>
        <v>25000</v>
      </c>
      <c r="BJ334" s="359">
        <f>BJ335+BJ347+BJ350+BJ353</f>
        <v>149768.01779661013</v>
      </c>
      <c r="BK334" s="274">
        <f t="shared" ref="BK334:BL334" si="949">BK335+BK347+BK350+BK353</f>
        <v>0</v>
      </c>
      <c r="BL334" s="274">
        <f t="shared" si="949"/>
        <v>832042.43220338982</v>
      </c>
      <c r="BM334" s="360">
        <f t="shared" ref="BM334" si="950">SUBTOTAL(9,BJ334:BL334)</f>
        <v>981810.45</v>
      </c>
      <c r="BN334" s="515">
        <f>BN335+BN347+BN350+BN353</f>
        <v>17161.01694915253</v>
      </c>
      <c r="BO334" s="274">
        <f t="shared" ref="BO334:BP334" si="951">BO335+BO347+BO350+BO353</f>
        <v>0</v>
      </c>
      <c r="BP334" s="274">
        <f t="shared" si="951"/>
        <v>95338.98305084747</v>
      </c>
      <c r="BQ334" s="306">
        <f t="shared" ref="BQ334:BQ335" si="952">SUBTOTAL(9,BN334:BP334)</f>
        <v>112500</v>
      </c>
      <c r="BR334" s="359">
        <f>BR335+BR347+BR350+BR353</f>
        <v>230545.02966101683</v>
      </c>
      <c r="BS334" s="274">
        <f t="shared" ref="BS334:BT334" si="953">BS335+BS347+BS350+BS353</f>
        <v>0</v>
      </c>
      <c r="BT334" s="274">
        <f t="shared" si="953"/>
        <v>1280805.7203389832</v>
      </c>
      <c r="BU334" s="360">
        <f t="shared" ref="BU334:BU335" si="954">SUBTOTAL(9,BR334:BT334)</f>
        <v>1511350.75</v>
      </c>
      <c r="BV334" s="515">
        <f>BV335+BV347+BV350+BV353</f>
        <v>40042.372881355928</v>
      </c>
      <c r="BW334" s="274">
        <f t="shared" ref="BW334:BX334" si="955">BW335+BW347+BW350+BW353</f>
        <v>0</v>
      </c>
      <c r="BX334" s="274">
        <f t="shared" si="955"/>
        <v>222457.62711864407</v>
      </c>
      <c r="BY334" s="306">
        <f t="shared" ref="BY334:BY335" si="956">SUBTOTAL(9,BV334:BX334)</f>
        <v>262500</v>
      </c>
      <c r="BZ334" s="359">
        <f>BZ335+BZ347+BZ350+BZ353</f>
        <v>132630.59745762707</v>
      </c>
      <c r="CA334" s="274">
        <f t="shared" ref="CA334:CB334" si="957">CA335+CA347+CA350+CA353</f>
        <v>0</v>
      </c>
      <c r="CB334" s="274">
        <f t="shared" si="957"/>
        <v>736836.65254237293</v>
      </c>
      <c r="CC334" s="360">
        <f t="shared" ref="CC334:CC335" si="958">SUBTOTAL(9,BZ334:CB334)</f>
        <v>869467.25</v>
      </c>
      <c r="CD334" s="371">
        <f t="shared" si="940"/>
        <v>573960.03474576247</v>
      </c>
      <c r="CE334" s="276">
        <f t="shared" si="940"/>
        <v>0</v>
      </c>
      <c r="CF334" s="276">
        <f t="shared" si="940"/>
        <v>3188668.4152542381</v>
      </c>
      <c r="CG334" s="372">
        <f t="shared" si="940"/>
        <v>3762628.45</v>
      </c>
      <c r="CH334" s="695"/>
      <c r="CI334" s="118"/>
      <c r="CJ334" s="777">
        <f>IF(H334=0,IF(CD334&gt;0,"Error",H334-CD334),H334-CD334)</f>
        <v>30217426.965254236</v>
      </c>
      <c r="CK334" s="778">
        <f t="shared" ref="CK334:CK335" si="959">IF(I334=0,IF(CE334&gt;0,"Error",I334-CE334),I334-CE334)</f>
        <v>0</v>
      </c>
      <c r="CL334" s="778">
        <f t="shared" ref="CL334:CL335" si="960">IF(J334=0,IF(CF334&gt;0,"Error",J334-CF334),J334-CF334)</f>
        <v>167874574.58474576</v>
      </c>
      <c r="CM334" s="779">
        <f t="shared" ref="CM334:CM335" si="961">IF(K334=0,IF(CG334&gt;0,"Error",K334-CG334),K334-CG334)</f>
        <v>198092001.55000001</v>
      </c>
      <c r="CN334" s="848">
        <v>0</v>
      </c>
      <c r="CO334" s="850">
        <f t="shared" si="934"/>
        <v>0</v>
      </c>
      <c r="CP334" s="850">
        <f t="shared" si="935"/>
        <v>573960.03474576247</v>
      </c>
      <c r="CQ334" s="850">
        <f t="shared" si="936"/>
        <v>0</v>
      </c>
      <c r="CR334" s="874">
        <f t="shared" si="937"/>
        <v>3188668.4152542381</v>
      </c>
      <c r="CS334" s="852">
        <f t="shared" si="938"/>
        <v>3762628.4500000007</v>
      </c>
      <c r="CT334" s="2">
        <f t="shared" si="939"/>
        <v>0</v>
      </c>
    </row>
    <row r="335" spans="2:98" ht="24.75" customHeight="1" x14ac:dyDescent="0.25">
      <c r="B335" s="293" t="str">
        <f t="shared" si="713"/>
        <v>C3</v>
      </c>
      <c r="C335" s="597" t="s">
        <v>231</v>
      </c>
      <c r="D335" s="649">
        <v>28335455</v>
      </c>
      <c r="E335" s="278"/>
      <c r="F335" s="278">
        <v>157419175</v>
      </c>
      <c r="G335" s="278">
        <f t="shared" ref="G335:G353" si="962">+D335+E335+F335</f>
        <v>185754630</v>
      </c>
      <c r="H335" s="76">
        <v>28335455</v>
      </c>
      <c r="I335" s="76"/>
      <c r="J335" s="76">
        <v>157419175</v>
      </c>
      <c r="K335" s="646">
        <f t="shared" ref="K335:K353" si="963">+H335+I335+J335</f>
        <v>185754630</v>
      </c>
      <c r="L335" s="587"/>
      <c r="M335" s="38">
        <f>+M336+M345+M346</f>
        <v>185754630.53</v>
      </c>
      <c r="N335" s="38"/>
      <c r="O335" s="38"/>
      <c r="P335" s="38"/>
      <c r="Q335" s="76" t="s">
        <v>677</v>
      </c>
      <c r="R335" s="76">
        <v>3</v>
      </c>
      <c r="S335" s="38" t="s">
        <v>128</v>
      </c>
      <c r="T335" s="38"/>
      <c r="U335" s="76"/>
      <c r="V335" s="76"/>
      <c r="W335" s="76"/>
      <c r="X335" s="76"/>
      <c r="Y335" s="38"/>
      <c r="Z335" s="38"/>
      <c r="AA335" s="38"/>
      <c r="AB335" s="38"/>
      <c r="AC335" s="76"/>
      <c r="AD335" s="76"/>
      <c r="AE335" s="76"/>
      <c r="AF335" s="76"/>
      <c r="AG335" s="311"/>
      <c r="AH335" s="361">
        <f>AH336+AH345+AH346</f>
        <v>0</v>
      </c>
      <c r="AI335" s="58">
        <f t="shared" ref="AI335:AJ335" si="964">AI336+AI345+AI346</f>
        <v>0</v>
      </c>
      <c r="AJ335" s="58">
        <f t="shared" si="964"/>
        <v>0</v>
      </c>
      <c r="AK335" s="307">
        <f t="shared" si="891"/>
        <v>0</v>
      </c>
      <c r="AL335" s="361">
        <f>AL336+AL345+AL346</f>
        <v>0</v>
      </c>
      <c r="AM335" s="58">
        <f t="shared" ref="AM335:AN335" si="965">AM336+AM345+AM346</f>
        <v>0</v>
      </c>
      <c r="AN335" s="58">
        <f t="shared" si="965"/>
        <v>0</v>
      </c>
      <c r="AO335" s="362">
        <f t="shared" si="892"/>
        <v>0</v>
      </c>
      <c r="AP335" s="516">
        <f>AP336+AP345+AP346</f>
        <v>0</v>
      </c>
      <c r="AQ335" s="58">
        <f t="shared" ref="AQ335:AR335" si="966">AQ336+AQ345+AQ346</f>
        <v>0</v>
      </c>
      <c r="AR335" s="58">
        <f t="shared" si="966"/>
        <v>0</v>
      </c>
      <c r="AS335" s="307">
        <f t="shared" si="893"/>
        <v>0</v>
      </c>
      <c r="AT335" s="361">
        <f>AT336+AT345+AT346</f>
        <v>0</v>
      </c>
      <c r="AU335" s="58">
        <f t="shared" ref="AU335:AV335" si="967">AU336+AU345+AU346</f>
        <v>0</v>
      </c>
      <c r="AV335" s="58">
        <f t="shared" si="967"/>
        <v>0</v>
      </c>
      <c r="AW335" s="362">
        <f t="shared" si="894"/>
        <v>0</v>
      </c>
      <c r="AX335" s="516">
        <f>AX336+AX345+AX346</f>
        <v>0</v>
      </c>
      <c r="AY335" s="58">
        <f t="shared" ref="AY335:AZ335" si="968">AY336+AY345+AY346</f>
        <v>0</v>
      </c>
      <c r="AZ335" s="58">
        <f t="shared" si="968"/>
        <v>0</v>
      </c>
      <c r="BA335" s="307">
        <f t="shared" si="895"/>
        <v>0</v>
      </c>
      <c r="BB335" s="361">
        <f>BB336+BB345+BB346</f>
        <v>0</v>
      </c>
      <c r="BC335" s="58">
        <f t="shared" ref="BC335:BD335" si="969">BC336+BC345+BC346</f>
        <v>0</v>
      </c>
      <c r="BD335" s="58">
        <f t="shared" si="969"/>
        <v>0</v>
      </c>
      <c r="BE335" s="362">
        <f t="shared" si="905"/>
        <v>0</v>
      </c>
      <c r="BF335" s="516">
        <f>BF336+BF345+BF346</f>
        <v>0</v>
      </c>
      <c r="BG335" s="58">
        <f t="shared" ref="BG335:BH335" si="970">BG336+BG345+BG346</f>
        <v>0</v>
      </c>
      <c r="BH335" s="58">
        <f t="shared" si="970"/>
        <v>0</v>
      </c>
      <c r="BI335" s="307">
        <f t="shared" si="897"/>
        <v>0</v>
      </c>
      <c r="BJ335" s="361">
        <f>BJ336+BJ345+BJ346</f>
        <v>138327.01779661013</v>
      </c>
      <c r="BK335" s="58">
        <f>BK336+BK345+BK346</f>
        <v>0</v>
      </c>
      <c r="BL335" s="58">
        <f>BL336+BL345+BL346</f>
        <v>768483.43220338982</v>
      </c>
      <c r="BM335" s="362">
        <f>BJ335+BK335+BL335</f>
        <v>906810.45</v>
      </c>
      <c r="BN335" s="516">
        <f>BN336+BN345+BN346</f>
        <v>0</v>
      </c>
      <c r="BO335" s="58">
        <f t="shared" ref="BO335:BP335" si="971">BO336+BO345+BO346</f>
        <v>0</v>
      </c>
      <c r="BP335" s="58">
        <f t="shared" si="971"/>
        <v>0</v>
      </c>
      <c r="BQ335" s="307">
        <f t="shared" si="952"/>
        <v>0</v>
      </c>
      <c r="BR335" s="361">
        <f>BR336+BR345+BR346</f>
        <v>230545.02966101683</v>
      </c>
      <c r="BS335" s="58">
        <f t="shared" ref="BS335:BT335" si="972">BS336+BS345+BS346</f>
        <v>0</v>
      </c>
      <c r="BT335" s="58">
        <f t="shared" si="972"/>
        <v>1280805.7203389832</v>
      </c>
      <c r="BU335" s="362">
        <f t="shared" si="954"/>
        <v>1511350.75</v>
      </c>
      <c r="BV335" s="516">
        <f>BV336+BV345+BV346</f>
        <v>0</v>
      </c>
      <c r="BW335" s="58">
        <f t="shared" ref="BW335:BX335" si="973">BW336+BW345+BW346</f>
        <v>0</v>
      </c>
      <c r="BX335" s="58">
        <f t="shared" si="973"/>
        <v>0</v>
      </c>
      <c r="BY335" s="307">
        <f t="shared" si="956"/>
        <v>0</v>
      </c>
      <c r="BZ335" s="361">
        <f>BZ336+BZ345+BZ346</f>
        <v>75427.207627118623</v>
      </c>
      <c r="CA335" s="58">
        <f t="shared" ref="CA335:CB335" si="974">CA336+CA345+CA346</f>
        <v>0</v>
      </c>
      <c r="CB335" s="58">
        <f t="shared" si="974"/>
        <v>419040.04237288138</v>
      </c>
      <c r="CC335" s="362">
        <f t="shared" si="958"/>
        <v>494467.25</v>
      </c>
      <c r="CD335" s="368">
        <f t="shared" si="940"/>
        <v>444299.25508474559</v>
      </c>
      <c r="CE335" s="62">
        <f t="shared" si="940"/>
        <v>0</v>
      </c>
      <c r="CF335" s="62">
        <f t="shared" si="940"/>
        <v>2468329.1949152546</v>
      </c>
      <c r="CG335" s="369">
        <f t="shared" si="940"/>
        <v>2912628.45</v>
      </c>
      <c r="CH335" s="695" t="s">
        <v>739</v>
      </c>
      <c r="CI335" s="118" t="s">
        <v>766</v>
      </c>
      <c r="CJ335" s="780">
        <f>IF(H335=0,IF(CD335&gt;0,"Error",H335-CD335),H335-CD335)</f>
        <v>27891155.744915254</v>
      </c>
      <c r="CK335" s="781">
        <f t="shared" si="959"/>
        <v>0</v>
      </c>
      <c r="CL335" s="781">
        <f t="shared" si="960"/>
        <v>154950845.80508474</v>
      </c>
      <c r="CM335" s="782">
        <f t="shared" si="961"/>
        <v>182842001.55000001</v>
      </c>
      <c r="CN335" s="780">
        <v>0</v>
      </c>
      <c r="CO335" s="781">
        <f t="shared" si="934"/>
        <v>0</v>
      </c>
      <c r="CP335" s="781">
        <f t="shared" si="935"/>
        <v>444299.25508474559</v>
      </c>
      <c r="CQ335" s="781">
        <f t="shared" si="936"/>
        <v>0</v>
      </c>
      <c r="CR335" s="875">
        <f t="shared" si="937"/>
        <v>2468329.1949152546</v>
      </c>
      <c r="CS335" s="782">
        <f t="shared" si="938"/>
        <v>2912628.45</v>
      </c>
      <c r="CT335" s="2">
        <f t="shared" si="939"/>
        <v>0</v>
      </c>
    </row>
    <row r="336" spans="2:98" ht="24.75" customHeight="1" x14ac:dyDescent="0.25">
      <c r="B336" s="293" t="str">
        <f t="shared" si="713"/>
        <v>C3</v>
      </c>
      <c r="C336" s="604" t="s">
        <v>232</v>
      </c>
      <c r="D336" s="647"/>
      <c r="E336" s="98"/>
      <c r="F336" s="98"/>
      <c r="G336" s="98"/>
      <c r="H336" s="98"/>
      <c r="I336" s="98"/>
      <c r="J336" s="98"/>
      <c r="K336" s="648"/>
      <c r="L336" s="588"/>
      <c r="M336" s="98">
        <f>+SUM(M337:M344)</f>
        <v>185754630.53</v>
      </c>
      <c r="N336" s="98"/>
      <c r="O336" s="98"/>
      <c r="P336" s="98"/>
      <c r="Q336" s="98"/>
      <c r="R336" s="98"/>
      <c r="S336" s="98"/>
      <c r="T336" s="98"/>
      <c r="U336" s="98"/>
      <c r="V336" s="98"/>
      <c r="W336" s="98"/>
      <c r="X336" s="98"/>
      <c r="Y336" s="98"/>
      <c r="Z336" s="98"/>
      <c r="AA336" s="98"/>
      <c r="AB336" s="98"/>
      <c r="AC336" s="98"/>
      <c r="AD336" s="98"/>
      <c r="AE336" s="98"/>
      <c r="AF336" s="98"/>
      <c r="AG336" s="311"/>
      <c r="AH336" s="454">
        <f>SUBTOTAL(9,AH337:AH344)</f>
        <v>0</v>
      </c>
      <c r="AI336" s="59">
        <f t="shared" ref="AI336:AJ336" si="975">SUBTOTAL(9,AI337:AI344)</f>
        <v>0</v>
      </c>
      <c r="AJ336" s="59">
        <f t="shared" si="975"/>
        <v>0</v>
      </c>
      <c r="AK336" s="308">
        <f t="shared" si="891"/>
        <v>0</v>
      </c>
      <c r="AL336" s="454">
        <f>SUBTOTAL(9,AL337:AL344)</f>
        <v>0</v>
      </c>
      <c r="AM336" s="59">
        <f t="shared" ref="AM336:AN336" si="976">SUBTOTAL(9,AM337:AM344)</f>
        <v>0</v>
      </c>
      <c r="AN336" s="59">
        <f t="shared" si="976"/>
        <v>0</v>
      </c>
      <c r="AO336" s="455">
        <f t="shared" si="892"/>
        <v>0</v>
      </c>
      <c r="AP336" s="517">
        <f>SUBTOTAL(9,AP337:AP344)</f>
        <v>0</v>
      </c>
      <c r="AQ336" s="59">
        <f t="shared" ref="AQ336:AR336" si="977">SUBTOTAL(9,AQ337:AQ344)</f>
        <v>0</v>
      </c>
      <c r="AR336" s="59">
        <f t="shared" si="977"/>
        <v>0</v>
      </c>
      <c r="AS336" s="308">
        <f t="shared" si="893"/>
        <v>0</v>
      </c>
      <c r="AT336" s="454">
        <f>SUBTOTAL(9,AT337:AT344)</f>
        <v>0</v>
      </c>
      <c r="AU336" s="59">
        <f t="shared" ref="AU336:AV336" si="978">SUBTOTAL(9,AU337:AU344)</f>
        <v>0</v>
      </c>
      <c r="AV336" s="59">
        <f t="shared" si="978"/>
        <v>0</v>
      </c>
      <c r="AW336" s="455">
        <f t="shared" si="894"/>
        <v>0</v>
      </c>
      <c r="AX336" s="517">
        <f>SUBTOTAL(9,AX337:AX344)</f>
        <v>0</v>
      </c>
      <c r="AY336" s="59">
        <f t="shared" ref="AY336:AZ336" si="979">SUBTOTAL(9,AY337:AY344)</f>
        <v>0</v>
      </c>
      <c r="AZ336" s="59">
        <f t="shared" si="979"/>
        <v>0</v>
      </c>
      <c r="BA336" s="308">
        <f t="shared" si="895"/>
        <v>0</v>
      </c>
      <c r="BB336" s="454">
        <f>SUBTOTAL(9,BB337:BB344)</f>
        <v>0</v>
      </c>
      <c r="BC336" s="59">
        <f t="shared" ref="BC336:BD336" si="980">SUBTOTAL(9,BC337:BC344)</f>
        <v>0</v>
      </c>
      <c r="BD336" s="59">
        <f t="shared" si="980"/>
        <v>0</v>
      </c>
      <c r="BE336" s="455">
        <f t="shared" si="905"/>
        <v>0</v>
      </c>
      <c r="BF336" s="517">
        <f>SUBTOTAL(9,BF337:BF344)</f>
        <v>0</v>
      </c>
      <c r="BG336" s="59">
        <f t="shared" ref="BG336:BH336" si="981">SUBTOTAL(9,BG337:BG344)</f>
        <v>0</v>
      </c>
      <c r="BH336" s="59">
        <f t="shared" si="981"/>
        <v>0</v>
      </c>
      <c r="BI336" s="308">
        <f t="shared" si="897"/>
        <v>0</v>
      </c>
      <c r="BJ336" s="454">
        <f>SUM(BJ337:BJ344)</f>
        <v>138327.01779661013</v>
      </c>
      <c r="BK336" s="59">
        <f>SUM(BK337:BK344)</f>
        <v>0</v>
      </c>
      <c r="BL336" s="59">
        <f>SUM(BL337:BL344)</f>
        <v>768483.43220338982</v>
      </c>
      <c r="BM336" s="455">
        <f>BL336+BK336+BJ336</f>
        <v>906810.45</v>
      </c>
      <c r="BN336" s="517">
        <f>SUM(BN337:BN344)</f>
        <v>0</v>
      </c>
      <c r="BO336" s="59">
        <f>SUM(BO337:BO344)</f>
        <v>0</v>
      </c>
      <c r="BP336" s="59">
        <f>SUM(BP337:BP344)</f>
        <v>0</v>
      </c>
      <c r="BQ336" s="308">
        <f>BP336+BO336+BN336</f>
        <v>0</v>
      </c>
      <c r="BR336" s="454">
        <f>SUM(BR337:BR344)</f>
        <v>230545.02966101683</v>
      </c>
      <c r="BS336" s="59">
        <f>SUM(BS337:BS344)</f>
        <v>0</v>
      </c>
      <c r="BT336" s="59">
        <f>SUM(BT337:BT344)</f>
        <v>1280805.7203389832</v>
      </c>
      <c r="BU336" s="455">
        <f>BT336+BS336+BR336</f>
        <v>1511350.75</v>
      </c>
      <c r="BV336" s="517">
        <f>SUM(BV337:BV344)</f>
        <v>0</v>
      </c>
      <c r="BW336" s="59">
        <f>SUM(BW337:BW344)</f>
        <v>0</v>
      </c>
      <c r="BX336" s="59">
        <f>SUM(BX337:BX344)</f>
        <v>0</v>
      </c>
      <c r="BY336" s="308">
        <f>BX336+BW336+BV336</f>
        <v>0</v>
      </c>
      <c r="BZ336" s="454">
        <f>SUM(BZ337:BZ344)</f>
        <v>75427.207627118623</v>
      </c>
      <c r="CA336" s="59">
        <f>SUM(CA337:CA344)</f>
        <v>0</v>
      </c>
      <c r="CB336" s="59">
        <f>SUM(CB337:CB344)</f>
        <v>419040.04237288138</v>
      </c>
      <c r="CC336" s="455">
        <f>CB336+CA336+BZ336</f>
        <v>494467.25</v>
      </c>
      <c r="CD336" s="363">
        <f t="shared" si="940"/>
        <v>444299.25508474559</v>
      </c>
      <c r="CE336" s="60">
        <f t="shared" si="940"/>
        <v>0</v>
      </c>
      <c r="CF336" s="60">
        <f t="shared" si="940"/>
        <v>2468329.1949152546</v>
      </c>
      <c r="CG336" s="364">
        <f t="shared" si="940"/>
        <v>2912628.45</v>
      </c>
      <c r="CH336" s="695"/>
      <c r="CI336" s="118"/>
      <c r="CJ336" s="783"/>
      <c r="CK336" s="784"/>
      <c r="CL336" s="784"/>
      <c r="CM336" s="785"/>
      <c r="CN336" s="783">
        <v>0</v>
      </c>
      <c r="CO336" s="784">
        <f t="shared" si="934"/>
        <v>0</v>
      </c>
      <c r="CP336" s="784">
        <f t="shared" si="935"/>
        <v>444299.25508474559</v>
      </c>
      <c r="CQ336" s="784">
        <f t="shared" si="936"/>
        <v>0</v>
      </c>
      <c r="CR336" s="876">
        <f t="shared" si="937"/>
        <v>2468329.1949152546</v>
      </c>
      <c r="CS336" s="785">
        <f t="shared" si="938"/>
        <v>2912628.45</v>
      </c>
      <c r="CT336" s="2">
        <f t="shared" si="939"/>
        <v>0</v>
      </c>
    </row>
    <row r="337" spans="2:98" ht="24.75" customHeight="1" x14ac:dyDescent="0.25">
      <c r="B337" s="293" t="str">
        <f t="shared" si="713"/>
        <v>C3</v>
      </c>
      <c r="C337" s="598" t="s">
        <v>233</v>
      </c>
      <c r="D337" s="649"/>
      <c r="E337" s="278"/>
      <c r="F337" s="278"/>
      <c r="G337" s="278"/>
      <c r="H337" s="272"/>
      <c r="I337" s="272"/>
      <c r="J337" s="272"/>
      <c r="K337" s="457"/>
      <c r="L337" s="519"/>
      <c r="M337" s="48">
        <v>3648704</v>
      </c>
      <c r="N337" s="69"/>
      <c r="O337" s="69"/>
      <c r="P337" s="69"/>
      <c r="Q337" s="69"/>
      <c r="R337" s="69"/>
      <c r="S337" s="69"/>
      <c r="T337" s="48" t="s">
        <v>28</v>
      </c>
      <c r="U337" s="48" t="s">
        <v>169</v>
      </c>
      <c r="V337" s="48" t="s">
        <v>75</v>
      </c>
      <c r="W337" s="99">
        <v>150</v>
      </c>
      <c r="X337" s="181">
        <v>44651</v>
      </c>
      <c r="Y337" s="181">
        <f>+X337+15</f>
        <v>44666</v>
      </c>
      <c r="Z337" s="173">
        <f t="shared" ref="Z337:Z339" si="982">+Y337+14</f>
        <v>44680</v>
      </c>
      <c r="AA337" s="173">
        <f t="shared" ref="AA337:AA339" si="983">+Z337+7+5+2</f>
        <v>44694</v>
      </c>
      <c r="AB337" s="173">
        <f t="shared" ref="AB337:AB339" si="984">+AA337+30+7</f>
        <v>44731</v>
      </c>
      <c r="AC337" s="173">
        <f t="shared" ref="AC337:AC339" si="985">+AB337+3+3+14</f>
        <v>44751</v>
      </c>
      <c r="AD337" s="173">
        <f t="shared" ref="AD337:AD339" si="986">+AC337+3</f>
        <v>44754</v>
      </c>
      <c r="AE337" s="173">
        <f t="shared" ref="AE337:AE339" si="987">+AD337+7+7</f>
        <v>44768</v>
      </c>
      <c r="AF337" s="173">
        <f>AE337+W337</f>
        <v>44918</v>
      </c>
      <c r="AG337" s="310"/>
      <c r="AH337" s="329"/>
      <c r="AI337" s="275"/>
      <c r="AJ337" s="275"/>
      <c r="AK337" s="187">
        <f t="shared" si="891"/>
        <v>0</v>
      </c>
      <c r="AL337" s="329"/>
      <c r="AM337" s="275"/>
      <c r="AN337" s="275"/>
      <c r="AO337" s="330">
        <f t="shared" si="892"/>
        <v>0</v>
      </c>
      <c r="AP337" s="490"/>
      <c r="AQ337" s="275"/>
      <c r="AR337" s="275"/>
      <c r="AS337" s="187">
        <f t="shared" si="893"/>
        <v>0</v>
      </c>
      <c r="AT337" s="329"/>
      <c r="AU337" s="275"/>
      <c r="AV337" s="275"/>
      <c r="AW337" s="330">
        <f t="shared" si="894"/>
        <v>0</v>
      </c>
      <c r="AX337" s="490"/>
      <c r="AY337" s="275"/>
      <c r="AZ337" s="275"/>
      <c r="BA337" s="187">
        <f t="shared" si="895"/>
        <v>0</v>
      </c>
      <c r="BB337" s="329"/>
      <c r="BC337" s="275"/>
      <c r="BD337" s="275"/>
      <c r="BE337" s="330">
        <f t="shared" si="905"/>
        <v>0</v>
      </c>
      <c r="BF337" s="490"/>
      <c r="BG337" s="275"/>
      <c r="BH337" s="275"/>
      <c r="BI337" s="187">
        <f t="shared" si="897"/>
        <v>0</v>
      </c>
      <c r="BJ337" s="1046">
        <v>93070.693220338959</v>
      </c>
      <c r="BK337" s="1042"/>
      <c r="BL337" s="1042">
        <v>517059.40677966102</v>
      </c>
      <c r="BM337" s="1043">
        <f>BJ337+BK337+BL337</f>
        <v>610130.1</v>
      </c>
      <c r="BN337" s="490"/>
      <c r="BO337" s="275"/>
      <c r="BP337" s="275"/>
      <c r="BQ337" s="187">
        <f>BN337+BO337+BP337</f>
        <v>0</v>
      </c>
      <c r="BR337" s="1046">
        <v>155117.82203389821</v>
      </c>
      <c r="BS337" s="1042"/>
      <c r="BT337" s="1042">
        <v>861765.67796610179</v>
      </c>
      <c r="BU337" s="1043">
        <f>BR337+BS337+BT337</f>
        <v>1016883.5</v>
      </c>
      <c r="BV337" s="490"/>
      <c r="BW337" s="275"/>
      <c r="BX337" s="275"/>
      <c r="BY337" s="187">
        <f>BV337+BW337+BX337</f>
        <v>0</v>
      </c>
      <c r="BZ337" s="329"/>
      <c r="CA337" s="275"/>
      <c r="CB337" s="275"/>
      <c r="CC337" s="330">
        <f>BZ337+CA337+CB337</f>
        <v>0</v>
      </c>
      <c r="CD337" s="1060">
        <f t="shared" si="940"/>
        <v>248188.51525423717</v>
      </c>
      <c r="CE337" s="1061">
        <f t="shared" si="940"/>
        <v>0</v>
      </c>
      <c r="CF337" s="1061">
        <f t="shared" si="940"/>
        <v>1378825.0847457629</v>
      </c>
      <c r="CG337" s="1057">
        <f t="shared" si="940"/>
        <v>1627013.6</v>
      </c>
      <c r="CH337" s="695"/>
      <c r="CI337" s="118"/>
      <c r="CJ337" s="985"/>
      <c r="CK337" s="978"/>
      <c r="CL337" s="978"/>
      <c r="CM337" s="968"/>
      <c r="CN337" s="985">
        <v>0</v>
      </c>
      <c r="CO337" s="978">
        <f t="shared" si="934"/>
        <v>0</v>
      </c>
      <c r="CP337" s="978">
        <f t="shared" si="935"/>
        <v>248188.51525423717</v>
      </c>
      <c r="CQ337" s="978">
        <f t="shared" si="936"/>
        <v>0</v>
      </c>
      <c r="CR337" s="967">
        <f t="shared" si="937"/>
        <v>1378825.0847457629</v>
      </c>
      <c r="CS337" s="968">
        <f t="shared" si="938"/>
        <v>1627013.6</v>
      </c>
      <c r="CT337" s="2">
        <f t="shared" si="939"/>
        <v>0</v>
      </c>
    </row>
    <row r="338" spans="2:98" ht="24.75" customHeight="1" x14ac:dyDescent="0.25">
      <c r="B338" s="293" t="str">
        <f t="shared" si="713"/>
        <v>C3</v>
      </c>
      <c r="C338" s="598" t="s">
        <v>234</v>
      </c>
      <c r="D338" s="649"/>
      <c r="E338" s="278"/>
      <c r="F338" s="278"/>
      <c r="G338" s="278"/>
      <c r="H338" s="272"/>
      <c r="I338" s="272"/>
      <c r="J338" s="272"/>
      <c r="K338" s="457"/>
      <c r="L338" s="519"/>
      <c r="M338" s="48">
        <v>418830</v>
      </c>
      <c r="N338" s="69"/>
      <c r="O338" s="69"/>
      <c r="P338" s="69"/>
      <c r="Q338" s="69"/>
      <c r="R338" s="69"/>
      <c r="S338" s="69"/>
      <c r="T338" s="48" t="s">
        <v>28</v>
      </c>
      <c r="U338" s="48" t="s">
        <v>169</v>
      </c>
      <c r="V338" s="48" t="s">
        <v>75</v>
      </c>
      <c r="W338" s="99">
        <v>150</v>
      </c>
      <c r="X338" s="181">
        <v>44651</v>
      </c>
      <c r="Y338" s="181">
        <f t="shared" ref="Y338:Y339" si="988">+X338+15</f>
        <v>44666</v>
      </c>
      <c r="Z338" s="173">
        <f t="shared" si="982"/>
        <v>44680</v>
      </c>
      <c r="AA338" s="173">
        <f t="shared" si="983"/>
        <v>44694</v>
      </c>
      <c r="AB338" s="173">
        <f t="shared" si="984"/>
        <v>44731</v>
      </c>
      <c r="AC338" s="173">
        <f t="shared" si="985"/>
        <v>44751</v>
      </c>
      <c r="AD338" s="173">
        <f t="shared" si="986"/>
        <v>44754</v>
      </c>
      <c r="AE338" s="173">
        <f t="shared" si="987"/>
        <v>44768</v>
      </c>
      <c r="AF338" s="173">
        <f t="shared" ref="AF338:AF344" si="989">AE338+W338</f>
        <v>44918</v>
      </c>
      <c r="AG338" s="310"/>
      <c r="AH338" s="329"/>
      <c r="AI338" s="275"/>
      <c r="AJ338" s="275"/>
      <c r="AK338" s="187">
        <f t="shared" si="891"/>
        <v>0</v>
      </c>
      <c r="AL338" s="329"/>
      <c r="AM338" s="275"/>
      <c r="AN338" s="275"/>
      <c r="AO338" s="330">
        <f t="shared" si="892"/>
        <v>0</v>
      </c>
      <c r="AP338" s="490"/>
      <c r="AQ338" s="275"/>
      <c r="AR338" s="275"/>
      <c r="AS338" s="187">
        <f t="shared" si="893"/>
        <v>0</v>
      </c>
      <c r="AT338" s="329"/>
      <c r="AU338" s="275"/>
      <c r="AV338" s="275"/>
      <c r="AW338" s="330">
        <f t="shared" si="894"/>
        <v>0</v>
      </c>
      <c r="AX338" s="490"/>
      <c r="AY338" s="275"/>
      <c r="AZ338" s="275"/>
      <c r="BA338" s="187">
        <f t="shared" si="895"/>
        <v>0</v>
      </c>
      <c r="BB338" s="329"/>
      <c r="BC338" s="275"/>
      <c r="BD338" s="275"/>
      <c r="BE338" s="330">
        <f t="shared" si="905"/>
        <v>0</v>
      </c>
      <c r="BF338" s="490"/>
      <c r="BG338" s="275"/>
      <c r="BH338" s="275"/>
      <c r="BI338" s="187">
        <f t="shared" si="897"/>
        <v>0</v>
      </c>
      <c r="BJ338" s="1046"/>
      <c r="BK338" s="1042"/>
      <c r="BL338" s="1042"/>
      <c r="BM338" s="1043"/>
      <c r="BN338" s="490"/>
      <c r="BO338" s="275"/>
      <c r="BP338" s="275"/>
      <c r="BQ338" s="187">
        <f t="shared" ref="BQ338:BQ344" si="990">BN338+BO338+BP338</f>
        <v>0</v>
      </c>
      <c r="BR338" s="1046"/>
      <c r="BS338" s="1042"/>
      <c r="BT338" s="1042"/>
      <c r="BU338" s="1043"/>
      <c r="BV338" s="490"/>
      <c r="BW338" s="275"/>
      <c r="BX338" s="275"/>
      <c r="BY338" s="187">
        <f t="shared" ref="BY338:BY344" si="991">BV338+BW338+BX338</f>
        <v>0</v>
      </c>
      <c r="BZ338" s="329"/>
      <c r="CA338" s="275"/>
      <c r="CB338" s="275"/>
      <c r="CC338" s="330">
        <f t="shared" ref="CC338:CC344" si="992">BZ338+CA338+CB338</f>
        <v>0</v>
      </c>
      <c r="CD338" s="1060"/>
      <c r="CE338" s="1061"/>
      <c r="CF338" s="1061"/>
      <c r="CG338" s="1057"/>
      <c r="CH338" s="695"/>
      <c r="CI338" s="118"/>
      <c r="CJ338" s="985"/>
      <c r="CK338" s="978"/>
      <c r="CL338" s="978"/>
      <c r="CM338" s="968"/>
      <c r="CN338" s="985">
        <v>0</v>
      </c>
      <c r="CO338" s="978">
        <f t="shared" si="934"/>
        <v>0</v>
      </c>
      <c r="CP338" s="978">
        <f t="shared" si="935"/>
        <v>0</v>
      </c>
      <c r="CQ338" s="978">
        <f t="shared" si="936"/>
        <v>0</v>
      </c>
      <c r="CR338" s="967">
        <f t="shared" si="937"/>
        <v>0</v>
      </c>
      <c r="CS338" s="968">
        <f t="shared" si="938"/>
        <v>0</v>
      </c>
      <c r="CT338" s="2">
        <f t="shared" si="939"/>
        <v>0</v>
      </c>
    </row>
    <row r="339" spans="2:98" ht="24.75" customHeight="1" x14ac:dyDescent="0.25">
      <c r="B339" s="293" t="str">
        <f t="shared" si="713"/>
        <v>C3</v>
      </c>
      <c r="C339" s="598" t="s">
        <v>235</v>
      </c>
      <c r="D339" s="649"/>
      <c r="E339" s="278"/>
      <c r="F339" s="278"/>
      <c r="G339" s="278"/>
      <c r="H339" s="272"/>
      <c r="I339" s="272"/>
      <c r="J339" s="272"/>
      <c r="K339" s="457"/>
      <c r="L339" s="519"/>
      <c r="M339" s="48">
        <v>1977869</v>
      </c>
      <c r="N339" s="69"/>
      <c r="O339" s="69"/>
      <c r="P339" s="69"/>
      <c r="Q339" s="69"/>
      <c r="R339" s="69"/>
      <c r="S339" s="69"/>
      <c r="T339" s="48" t="s">
        <v>28</v>
      </c>
      <c r="U339" s="48" t="s">
        <v>169</v>
      </c>
      <c r="V339" s="48" t="s">
        <v>75</v>
      </c>
      <c r="W339" s="99">
        <v>150</v>
      </c>
      <c r="X339" s="181">
        <v>44651</v>
      </c>
      <c r="Y339" s="181">
        <f t="shared" si="988"/>
        <v>44666</v>
      </c>
      <c r="Z339" s="173">
        <f t="shared" si="982"/>
        <v>44680</v>
      </c>
      <c r="AA339" s="173">
        <f t="shared" si="983"/>
        <v>44694</v>
      </c>
      <c r="AB339" s="173">
        <f t="shared" si="984"/>
        <v>44731</v>
      </c>
      <c r="AC339" s="173">
        <f t="shared" si="985"/>
        <v>44751</v>
      </c>
      <c r="AD339" s="173">
        <f t="shared" si="986"/>
        <v>44754</v>
      </c>
      <c r="AE339" s="173">
        <f t="shared" si="987"/>
        <v>44768</v>
      </c>
      <c r="AF339" s="173">
        <f t="shared" si="989"/>
        <v>44918</v>
      </c>
      <c r="AG339" s="310"/>
      <c r="AH339" s="329"/>
      <c r="AI339" s="275"/>
      <c r="AJ339" s="275"/>
      <c r="AK339" s="187">
        <f t="shared" si="891"/>
        <v>0</v>
      </c>
      <c r="AL339" s="329"/>
      <c r="AM339" s="275"/>
      <c r="AN339" s="275"/>
      <c r="AO339" s="330">
        <f t="shared" si="892"/>
        <v>0</v>
      </c>
      <c r="AP339" s="490"/>
      <c r="AQ339" s="275"/>
      <c r="AR339" s="275"/>
      <c r="AS339" s="187">
        <f t="shared" si="893"/>
        <v>0</v>
      </c>
      <c r="AT339" s="329"/>
      <c r="AU339" s="275"/>
      <c r="AV339" s="275"/>
      <c r="AW339" s="330">
        <f t="shared" si="894"/>
        <v>0</v>
      </c>
      <c r="AX339" s="490"/>
      <c r="AY339" s="275"/>
      <c r="AZ339" s="275"/>
      <c r="BA339" s="187">
        <f t="shared" si="895"/>
        <v>0</v>
      </c>
      <c r="BB339" s="329"/>
      <c r="BC339" s="275"/>
      <c r="BD339" s="275"/>
      <c r="BE339" s="330">
        <f t="shared" si="905"/>
        <v>0</v>
      </c>
      <c r="BF339" s="490"/>
      <c r="BG339" s="275"/>
      <c r="BH339" s="275"/>
      <c r="BI339" s="187">
        <f t="shared" si="897"/>
        <v>0</v>
      </c>
      <c r="BJ339" s="329">
        <v>45256.324576271174</v>
      </c>
      <c r="BK339" s="275"/>
      <c r="BL339" s="275">
        <v>251424.0254237288</v>
      </c>
      <c r="BM339" s="330">
        <f t="shared" ref="BM339:BM344" si="993">BJ339+BK339+BL339</f>
        <v>296680.34999999998</v>
      </c>
      <c r="BN339" s="490">
        <v>0</v>
      </c>
      <c r="BO339" s="275"/>
      <c r="BP339" s="275">
        <v>0</v>
      </c>
      <c r="BQ339" s="187">
        <f t="shared" si="990"/>
        <v>0</v>
      </c>
      <c r="BR339" s="329">
        <v>75427.207627118623</v>
      </c>
      <c r="BS339" s="275"/>
      <c r="BT339" s="275">
        <v>419040.04237288138</v>
      </c>
      <c r="BU339" s="330">
        <f t="shared" ref="BU339:BU344" si="994">BR339+BS339+BT339</f>
        <v>494467.25</v>
      </c>
      <c r="BV339" s="490">
        <v>0</v>
      </c>
      <c r="BW339" s="275"/>
      <c r="BX339" s="275">
        <v>0</v>
      </c>
      <c r="BY339" s="187">
        <f t="shared" si="991"/>
        <v>0</v>
      </c>
      <c r="BZ339" s="329">
        <v>75427.207627118623</v>
      </c>
      <c r="CA339" s="275"/>
      <c r="CB339" s="275">
        <v>419040.04237288138</v>
      </c>
      <c r="CC339" s="330">
        <f t="shared" si="992"/>
        <v>494467.25</v>
      </c>
      <c r="CD339" s="365">
        <f t="shared" ref="CD339:CG370" si="995">+AH339+AL339+AP339+AT339+AX339+BB339+BF339+BJ339+BN339+BR339+BV339+BZ339</f>
        <v>196110.73983050842</v>
      </c>
      <c r="CE339" s="277">
        <f t="shared" si="995"/>
        <v>0</v>
      </c>
      <c r="CF339" s="277">
        <f t="shared" si="995"/>
        <v>1089504.1101694915</v>
      </c>
      <c r="CG339" s="366">
        <f t="shared" si="995"/>
        <v>1285614.8500000001</v>
      </c>
      <c r="CH339" s="695"/>
      <c r="CI339" s="118"/>
      <c r="CJ339" s="744"/>
      <c r="CK339" s="745"/>
      <c r="CL339" s="745"/>
      <c r="CM339" s="746"/>
      <c r="CN339" s="849">
        <v>0</v>
      </c>
      <c r="CO339" s="851">
        <f t="shared" si="934"/>
        <v>0</v>
      </c>
      <c r="CP339" s="851">
        <f t="shared" si="935"/>
        <v>196110.73983050842</v>
      </c>
      <c r="CQ339" s="851">
        <f t="shared" si="936"/>
        <v>0</v>
      </c>
      <c r="CR339" s="861">
        <f t="shared" si="937"/>
        <v>1089504.1101694915</v>
      </c>
      <c r="CS339" s="853">
        <f t="shared" si="938"/>
        <v>1285614.8499999999</v>
      </c>
      <c r="CT339" s="2">
        <f t="shared" si="939"/>
        <v>0</v>
      </c>
    </row>
    <row r="340" spans="2:98" ht="24.75" customHeight="1" x14ac:dyDescent="0.25">
      <c r="B340" s="293" t="str">
        <f t="shared" si="713"/>
        <v>C3</v>
      </c>
      <c r="C340" s="598" t="s">
        <v>236</v>
      </c>
      <c r="D340" s="649"/>
      <c r="E340" s="278"/>
      <c r="F340" s="278"/>
      <c r="G340" s="278"/>
      <c r="H340" s="272"/>
      <c r="I340" s="272"/>
      <c r="J340" s="272"/>
      <c r="K340" s="457"/>
      <c r="L340" s="519"/>
      <c r="M340" s="48">
        <v>65725394.909999996</v>
      </c>
      <c r="N340" s="69"/>
      <c r="O340" s="69"/>
      <c r="P340" s="69"/>
      <c r="Q340" s="69"/>
      <c r="R340" s="69"/>
      <c r="S340" s="69"/>
      <c r="T340" s="48" t="s">
        <v>28</v>
      </c>
      <c r="U340" s="48" t="s">
        <v>237</v>
      </c>
      <c r="V340" s="48" t="s">
        <v>238</v>
      </c>
      <c r="W340" s="99">
        <v>510</v>
      </c>
      <c r="X340" s="181"/>
      <c r="Y340" s="181">
        <v>44957</v>
      </c>
      <c r="Z340" s="173">
        <f>+Y340+14</f>
        <v>44971</v>
      </c>
      <c r="AA340" s="173">
        <f>+Z340+7+7</f>
        <v>44985</v>
      </c>
      <c r="AB340" s="173">
        <f>+AA340+45</f>
        <v>45030</v>
      </c>
      <c r="AC340" s="173">
        <f>+AB340+7+14</f>
        <v>45051</v>
      </c>
      <c r="AD340" s="173">
        <f>+AC340+14</f>
        <v>45065</v>
      </c>
      <c r="AE340" s="173">
        <f>+AD340+30</f>
        <v>45095</v>
      </c>
      <c r="AF340" s="173">
        <f t="shared" si="989"/>
        <v>45605</v>
      </c>
      <c r="AG340" s="310"/>
      <c r="AH340" s="329"/>
      <c r="AI340" s="275"/>
      <c r="AJ340" s="275"/>
      <c r="AK340" s="187">
        <f t="shared" si="891"/>
        <v>0</v>
      </c>
      <c r="AL340" s="329"/>
      <c r="AM340" s="275"/>
      <c r="AN340" s="275"/>
      <c r="AO340" s="330">
        <f t="shared" si="892"/>
        <v>0</v>
      </c>
      <c r="AP340" s="490"/>
      <c r="AQ340" s="275"/>
      <c r="AR340" s="275"/>
      <c r="AS340" s="187">
        <f t="shared" si="893"/>
        <v>0</v>
      </c>
      <c r="AT340" s="329"/>
      <c r="AU340" s="275"/>
      <c r="AV340" s="275"/>
      <c r="AW340" s="330">
        <f t="shared" si="894"/>
        <v>0</v>
      </c>
      <c r="AX340" s="490"/>
      <c r="AY340" s="275"/>
      <c r="AZ340" s="275"/>
      <c r="BA340" s="187">
        <f t="shared" si="895"/>
        <v>0</v>
      </c>
      <c r="BB340" s="329"/>
      <c r="BC340" s="275"/>
      <c r="BD340" s="275"/>
      <c r="BE340" s="330">
        <f t="shared" si="905"/>
        <v>0</v>
      </c>
      <c r="BF340" s="490"/>
      <c r="BG340" s="275"/>
      <c r="BH340" s="275"/>
      <c r="BI340" s="187">
        <f t="shared" si="897"/>
        <v>0</v>
      </c>
      <c r="BJ340" s="329">
        <v>0</v>
      </c>
      <c r="BK340" s="275"/>
      <c r="BL340" s="275">
        <v>0</v>
      </c>
      <c r="BM340" s="330">
        <f t="shared" si="993"/>
        <v>0</v>
      </c>
      <c r="BN340" s="490">
        <v>0</v>
      </c>
      <c r="BO340" s="275"/>
      <c r="BP340" s="275">
        <v>0</v>
      </c>
      <c r="BQ340" s="187">
        <f t="shared" si="990"/>
        <v>0</v>
      </c>
      <c r="BR340" s="329">
        <v>0</v>
      </c>
      <c r="BS340" s="275"/>
      <c r="BT340" s="275">
        <v>0</v>
      </c>
      <c r="BU340" s="330">
        <f t="shared" si="994"/>
        <v>0</v>
      </c>
      <c r="BV340" s="490">
        <v>0</v>
      </c>
      <c r="BW340" s="275"/>
      <c r="BX340" s="275">
        <v>0</v>
      </c>
      <c r="BY340" s="187">
        <f t="shared" si="991"/>
        <v>0</v>
      </c>
      <c r="BZ340" s="329">
        <v>0</v>
      </c>
      <c r="CA340" s="275"/>
      <c r="CB340" s="275">
        <v>0</v>
      </c>
      <c r="CC340" s="330">
        <f t="shared" si="992"/>
        <v>0</v>
      </c>
      <c r="CD340" s="365">
        <f t="shared" si="995"/>
        <v>0</v>
      </c>
      <c r="CE340" s="277">
        <f t="shared" si="995"/>
        <v>0</v>
      </c>
      <c r="CF340" s="277">
        <f t="shared" si="995"/>
        <v>0</v>
      </c>
      <c r="CG340" s="366">
        <f t="shared" si="995"/>
        <v>0</v>
      </c>
      <c r="CH340" s="695"/>
      <c r="CI340" s="118"/>
      <c r="CJ340" s="744"/>
      <c r="CK340" s="745"/>
      <c r="CL340" s="745"/>
      <c r="CM340" s="746"/>
      <c r="CN340" s="849">
        <v>0</v>
      </c>
      <c r="CO340" s="851">
        <f t="shared" si="934"/>
        <v>0</v>
      </c>
      <c r="CP340" s="851">
        <f t="shared" si="935"/>
        <v>0</v>
      </c>
      <c r="CQ340" s="851">
        <f t="shared" si="936"/>
        <v>0</v>
      </c>
      <c r="CR340" s="861">
        <f t="shared" si="937"/>
        <v>0</v>
      </c>
      <c r="CS340" s="853">
        <f t="shared" si="938"/>
        <v>0</v>
      </c>
      <c r="CT340" s="2">
        <f t="shared" si="939"/>
        <v>0</v>
      </c>
    </row>
    <row r="341" spans="2:98" ht="24.75" customHeight="1" x14ac:dyDescent="0.25">
      <c r="B341" s="293" t="str">
        <f t="shared" si="713"/>
        <v>C3</v>
      </c>
      <c r="C341" s="598" t="s">
        <v>239</v>
      </c>
      <c r="D341" s="649"/>
      <c r="E341" s="278"/>
      <c r="F341" s="278"/>
      <c r="G341" s="278"/>
      <c r="H341" s="272"/>
      <c r="I341" s="272"/>
      <c r="J341" s="272"/>
      <c r="K341" s="457"/>
      <c r="L341" s="519"/>
      <c r="M341" s="48">
        <v>46747650.980000004</v>
      </c>
      <c r="N341" s="69"/>
      <c r="O341" s="69"/>
      <c r="P341" s="69"/>
      <c r="Q341" s="69"/>
      <c r="R341" s="69"/>
      <c r="S341" s="69"/>
      <c r="T341" s="48" t="s">
        <v>28</v>
      </c>
      <c r="U341" s="48" t="s">
        <v>237</v>
      </c>
      <c r="V341" s="48" t="s">
        <v>238</v>
      </c>
      <c r="W341" s="99">
        <v>420</v>
      </c>
      <c r="X341" s="173"/>
      <c r="Y341" s="173">
        <v>44957</v>
      </c>
      <c r="Z341" s="173">
        <f>+Y341+14</f>
        <v>44971</v>
      </c>
      <c r="AA341" s="173">
        <f>+Z341+7+7</f>
        <v>44985</v>
      </c>
      <c r="AB341" s="173">
        <f>+AA341+45</f>
        <v>45030</v>
      </c>
      <c r="AC341" s="173">
        <f>+AB341+7+14</f>
        <v>45051</v>
      </c>
      <c r="AD341" s="173">
        <f>+AC341+14</f>
        <v>45065</v>
      </c>
      <c r="AE341" s="173">
        <f>+AD341+30</f>
        <v>45095</v>
      </c>
      <c r="AF341" s="173">
        <f t="shared" si="989"/>
        <v>45515</v>
      </c>
      <c r="AG341" s="310"/>
      <c r="AH341" s="329"/>
      <c r="AI341" s="275"/>
      <c r="AJ341" s="275"/>
      <c r="AK341" s="187">
        <f t="shared" si="891"/>
        <v>0</v>
      </c>
      <c r="AL341" s="329"/>
      <c r="AM341" s="275"/>
      <c r="AN341" s="275"/>
      <c r="AO341" s="330">
        <f t="shared" si="892"/>
        <v>0</v>
      </c>
      <c r="AP341" s="490"/>
      <c r="AQ341" s="275"/>
      <c r="AR341" s="275"/>
      <c r="AS341" s="187">
        <f t="shared" si="893"/>
        <v>0</v>
      </c>
      <c r="AT341" s="329"/>
      <c r="AU341" s="275"/>
      <c r="AV341" s="275"/>
      <c r="AW341" s="330">
        <f t="shared" si="894"/>
        <v>0</v>
      </c>
      <c r="AX341" s="490"/>
      <c r="AY341" s="275"/>
      <c r="AZ341" s="275"/>
      <c r="BA341" s="187">
        <f t="shared" si="895"/>
        <v>0</v>
      </c>
      <c r="BB341" s="329"/>
      <c r="BC341" s="275"/>
      <c r="BD341" s="275"/>
      <c r="BE341" s="330">
        <f t="shared" si="905"/>
        <v>0</v>
      </c>
      <c r="BF341" s="490"/>
      <c r="BG341" s="275"/>
      <c r="BH341" s="275"/>
      <c r="BI341" s="187">
        <f t="shared" si="897"/>
        <v>0</v>
      </c>
      <c r="BJ341" s="329">
        <v>0</v>
      </c>
      <c r="BK341" s="275"/>
      <c r="BL341" s="275">
        <v>0</v>
      </c>
      <c r="BM341" s="330">
        <f t="shared" si="993"/>
        <v>0</v>
      </c>
      <c r="BN341" s="490">
        <v>0</v>
      </c>
      <c r="BO341" s="275"/>
      <c r="BP341" s="275">
        <v>0</v>
      </c>
      <c r="BQ341" s="187">
        <f t="shared" si="990"/>
        <v>0</v>
      </c>
      <c r="BR341" s="329">
        <v>0</v>
      </c>
      <c r="BS341" s="275"/>
      <c r="BT341" s="275">
        <v>0</v>
      </c>
      <c r="BU341" s="330">
        <f t="shared" si="994"/>
        <v>0</v>
      </c>
      <c r="BV341" s="490">
        <v>0</v>
      </c>
      <c r="BW341" s="275"/>
      <c r="BX341" s="275">
        <v>0</v>
      </c>
      <c r="BY341" s="187">
        <f t="shared" si="991"/>
        <v>0</v>
      </c>
      <c r="BZ341" s="329">
        <v>0</v>
      </c>
      <c r="CA341" s="275"/>
      <c r="CB341" s="275">
        <v>0</v>
      </c>
      <c r="CC341" s="330">
        <f t="shared" si="992"/>
        <v>0</v>
      </c>
      <c r="CD341" s="365">
        <f t="shared" si="995"/>
        <v>0</v>
      </c>
      <c r="CE341" s="277">
        <f t="shared" si="995"/>
        <v>0</v>
      </c>
      <c r="CF341" s="277">
        <f t="shared" si="995"/>
        <v>0</v>
      </c>
      <c r="CG341" s="366">
        <f t="shared" si="995"/>
        <v>0</v>
      </c>
      <c r="CH341" s="695"/>
      <c r="CI341" s="118"/>
      <c r="CJ341" s="744"/>
      <c r="CK341" s="745"/>
      <c r="CL341" s="745"/>
      <c r="CM341" s="746"/>
      <c r="CN341" s="849">
        <v>0</v>
      </c>
      <c r="CO341" s="851">
        <f t="shared" si="934"/>
        <v>0</v>
      </c>
      <c r="CP341" s="851">
        <f t="shared" si="935"/>
        <v>0</v>
      </c>
      <c r="CQ341" s="851">
        <f t="shared" si="936"/>
        <v>0</v>
      </c>
      <c r="CR341" s="861">
        <f t="shared" si="937"/>
        <v>0</v>
      </c>
      <c r="CS341" s="853">
        <f t="shared" si="938"/>
        <v>0</v>
      </c>
      <c r="CT341" s="2">
        <f t="shared" si="939"/>
        <v>0</v>
      </c>
    </row>
    <row r="342" spans="2:98" ht="24.75" customHeight="1" x14ac:dyDescent="0.25">
      <c r="B342" s="293" t="str">
        <f t="shared" si="713"/>
        <v>C3</v>
      </c>
      <c r="C342" s="598" t="s">
        <v>240</v>
      </c>
      <c r="D342" s="649"/>
      <c r="E342" s="278"/>
      <c r="F342" s="278"/>
      <c r="G342" s="278"/>
      <c r="H342" s="272"/>
      <c r="I342" s="272"/>
      <c r="J342" s="272"/>
      <c r="K342" s="457"/>
      <c r="L342" s="519"/>
      <c r="M342" s="48">
        <v>60163945.640000001</v>
      </c>
      <c r="N342" s="69"/>
      <c r="O342" s="69"/>
      <c r="P342" s="69"/>
      <c r="Q342" s="69"/>
      <c r="R342" s="69"/>
      <c r="S342" s="69"/>
      <c r="T342" s="48" t="s">
        <v>28</v>
      </c>
      <c r="U342" s="48" t="s">
        <v>237</v>
      </c>
      <c r="V342" s="48" t="s">
        <v>238</v>
      </c>
      <c r="W342" s="99">
        <v>420</v>
      </c>
      <c r="X342" s="173"/>
      <c r="Y342" s="173">
        <v>44957</v>
      </c>
      <c r="Z342" s="173">
        <f>+Y342+14</f>
        <v>44971</v>
      </c>
      <c r="AA342" s="173">
        <f>+Z342+7+7</f>
        <v>44985</v>
      </c>
      <c r="AB342" s="173">
        <f>+AA342+45</f>
        <v>45030</v>
      </c>
      <c r="AC342" s="173">
        <f>+AB342+7+14</f>
        <v>45051</v>
      </c>
      <c r="AD342" s="173">
        <f>+AC342+14</f>
        <v>45065</v>
      </c>
      <c r="AE342" s="173">
        <f>+AD342+30</f>
        <v>45095</v>
      </c>
      <c r="AF342" s="173">
        <f t="shared" si="989"/>
        <v>45515</v>
      </c>
      <c r="AG342" s="310"/>
      <c r="AH342" s="329"/>
      <c r="AI342" s="275"/>
      <c r="AJ342" s="275"/>
      <c r="AK342" s="187">
        <f t="shared" si="891"/>
        <v>0</v>
      </c>
      <c r="AL342" s="329"/>
      <c r="AM342" s="275"/>
      <c r="AN342" s="275"/>
      <c r="AO342" s="330">
        <f t="shared" si="892"/>
        <v>0</v>
      </c>
      <c r="AP342" s="490"/>
      <c r="AQ342" s="275"/>
      <c r="AR342" s="275"/>
      <c r="AS342" s="187">
        <f t="shared" si="893"/>
        <v>0</v>
      </c>
      <c r="AT342" s="329"/>
      <c r="AU342" s="275"/>
      <c r="AV342" s="275"/>
      <c r="AW342" s="330">
        <f t="shared" si="894"/>
        <v>0</v>
      </c>
      <c r="AX342" s="490"/>
      <c r="AY342" s="275"/>
      <c r="AZ342" s="275"/>
      <c r="BA342" s="187">
        <f t="shared" si="895"/>
        <v>0</v>
      </c>
      <c r="BB342" s="329"/>
      <c r="BC342" s="275"/>
      <c r="BD342" s="275"/>
      <c r="BE342" s="330">
        <f t="shared" si="905"/>
        <v>0</v>
      </c>
      <c r="BF342" s="490"/>
      <c r="BG342" s="275"/>
      <c r="BH342" s="275"/>
      <c r="BI342" s="187">
        <f t="shared" si="897"/>
        <v>0</v>
      </c>
      <c r="BJ342" s="329">
        <v>0</v>
      </c>
      <c r="BK342" s="275"/>
      <c r="BL342" s="275">
        <v>0</v>
      </c>
      <c r="BM342" s="330">
        <f t="shared" si="993"/>
        <v>0</v>
      </c>
      <c r="BN342" s="490">
        <v>0</v>
      </c>
      <c r="BO342" s="275"/>
      <c r="BP342" s="275">
        <v>0</v>
      </c>
      <c r="BQ342" s="187">
        <f t="shared" si="990"/>
        <v>0</v>
      </c>
      <c r="BR342" s="329">
        <v>0</v>
      </c>
      <c r="BS342" s="275"/>
      <c r="BT342" s="275">
        <v>0</v>
      </c>
      <c r="BU342" s="330">
        <f t="shared" si="994"/>
        <v>0</v>
      </c>
      <c r="BV342" s="490">
        <v>0</v>
      </c>
      <c r="BW342" s="275"/>
      <c r="BX342" s="275">
        <v>0</v>
      </c>
      <c r="BY342" s="187">
        <f t="shared" si="991"/>
        <v>0</v>
      </c>
      <c r="BZ342" s="329">
        <v>0</v>
      </c>
      <c r="CA342" s="275"/>
      <c r="CB342" s="275">
        <v>0</v>
      </c>
      <c r="CC342" s="330">
        <f t="shared" si="992"/>
        <v>0</v>
      </c>
      <c r="CD342" s="365">
        <f t="shared" si="995"/>
        <v>0</v>
      </c>
      <c r="CE342" s="277">
        <f t="shared" si="995"/>
        <v>0</v>
      </c>
      <c r="CF342" s="277">
        <f t="shared" si="995"/>
        <v>0</v>
      </c>
      <c r="CG342" s="366">
        <f t="shared" si="995"/>
        <v>0</v>
      </c>
      <c r="CH342" s="695"/>
      <c r="CI342" s="118"/>
      <c r="CJ342" s="744"/>
      <c r="CK342" s="745"/>
      <c r="CL342" s="745"/>
      <c r="CM342" s="746"/>
      <c r="CN342" s="849">
        <v>0</v>
      </c>
      <c r="CO342" s="851">
        <f t="shared" si="934"/>
        <v>0</v>
      </c>
      <c r="CP342" s="851">
        <f t="shared" si="935"/>
        <v>0</v>
      </c>
      <c r="CQ342" s="851">
        <f t="shared" si="936"/>
        <v>0</v>
      </c>
      <c r="CR342" s="861">
        <f t="shared" si="937"/>
        <v>0</v>
      </c>
      <c r="CS342" s="853">
        <f t="shared" si="938"/>
        <v>0</v>
      </c>
      <c r="CT342" s="2">
        <f t="shared" si="939"/>
        <v>0</v>
      </c>
    </row>
    <row r="343" spans="2:98" ht="24.75" customHeight="1" x14ac:dyDescent="0.25">
      <c r="B343" s="293" t="str">
        <f t="shared" si="713"/>
        <v>C3</v>
      </c>
      <c r="C343" s="598" t="s">
        <v>241</v>
      </c>
      <c r="D343" s="649"/>
      <c r="E343" s="278"/>
      <c r="F343" s="278"/>
      <c r="G343" s="278"/>
      <c r="H343" s="272"/>
      <c r="I343" s="272"/>
      <c r="J343" s="272"/>
      <c r="K343" s="457"/>
      <c r="L343" s="519"/>
      <c r="M343" s="48">
        <v>6895833</v>
      </c>
      <c r="N343" s="69"/>
      <c r="O343" s="69"/>
      <c r="P343" s="69"/>
      <c r="Q343" s="69"/>
      <c r="R343" s="69"/>
      <c r="S343" s="69"/>
      <c r="T343" s="48" t="s">
        <v>28</v>
      </c>
      <c r="U343" s="48" t="s">
        <v>169</v>
      </c>
      <c r="V343" s="48" t="s">
        <v>75</v>
      </c>
      <c r="W343" s="99">
        <v>520</v>
      </c>
      <c r="X343" s="173"/>
      <c r="Y343" s="173">
        <v>44985</v>
      </c>
      <c r="Z343" s="173">
        <f>+Y343+14</f>
        <v>44999</v>
      </c>
      <c r="AA343" s="173">
        <f>+Z343+7+5+2</f>
        <v>45013</v>
      </c>
      <c r="AB343" s="173">
        <f>+AA343+30+7</f>
        <v>45050</v>
      </c>
      <c r="AC343" s="173">
        <f>+AB343+3+3+14</f>
        <v>45070</v>
      </c>
      <c r="AD343" s="173">
        <f>+AC343+3</f>
        <v>45073</v>
      </c>
      <c r="AE343" s="173">
        <f>+AD343+7+7</f>
        <v>45087</v>
      </c>
      <c r="AF343" s="173">
        <f t="shared" si="989"/>
        <v>45607</v>
      </c>
      <c r="AG343" s="310"/>
      <c r="AH343" s="329"/>
      <c r="AI343" s="275"/>
      <c r="AJ343" s="275"/>
      <c r="AK343" s="187">
        <f t="shared" si="891"/>
        <v>0</v>
      </c>
      <c r="AL343" s="329"/>
      <c r="AM343" s="275"/>
      <c r="AN343" s="275"/>
      <c r="AO343" s="330">
        <f t="shared" si="892"/>
        <v>0</v>
      </c>
      <c r="AP343" s="490"/>
      <c r="AQ343" s="275"/>
      <c r="AR343" s="275"/>
      <c r="AS343" s="187">
        <f t="shared" si="893"/>
        <v>0</v>
      </c>
      <c r="AT343" s="329"/>
      <c r="AU343" s="275"/>
      <c r="AV343" s="275"/>
      <c r="AW343" s="330">
        <f t="shared" si="894"/>
        <v>0</v>
      </c>
      <c r="AX343" s="490"/>
      <c r="AY343" s="275"/>
      <c r="AZ343" s="275"/>
      <c r="BA343" s="187">
        <f t="shared" si="895"/>
        <v>0</v>
      </c>
      <c r="BB343" s="329"/>
      <c r="BC343" s="275"/>
      <c r="BD343" s="275"/>
      <c r="BE343" s="330">
        <f t="shared" si="905"/>
        <v>0</v>
      </c>
      <c r="BF343" s="490"/>
      <c r="BG343" s="275"/>
      <c r="BH343" s="275"/>
      <c r="BI343" s="187">
        <f t="shared" si="897"/>
        <v>0</v>
      </c>
      <c r="BJ343" s="329">
        <v>0</v>
      </c>
      <c r="BK343" s="275"/>
      <c r="BL343" s="275">
        <v>0</v>
      </c>
      <c r="BM343" s="330">
        <f t="shared" si="993"/>
        <v>0</v>
      </c>
      <c r="BN343" s="490">
        <v>0</v>
      </c>
      <c r="BO343" s="275"/>
      <c r="BP343" s="275">
        <v>0</v>
      </c>
      <c r="BQ343" s="187">
        <f t="shared" si="990"/>
        <v>0</v>
      </c>
      <c r="BR343" s="329">
        <v>0</v>
      </c>
      <c r="BS343" s="275"/>
      <c r="BT343" s="275">
        <v>0</v>
      </c>
      <c r="BU343" s="330">
        <f t="shared" si="994"/>
        <v>0</v>
      </c>
      <c r="BV343" s="490">
        <v>0</v>
      </c>
      <c r="BW343" s="275"/>
      <c r="BX343" s="275">
        <v>0</v>
      </c>
      <c r="BY343" s="187">
        <f t="shared" si="991"/>
        <v>0</v>
      </c>
      <c r="BZ343" s="329">
        <v>0</v>
      </c>
      <c r="CA343" s="275"/>
      <c r="CB343" s="275">
        <v>0</v>
      </c>
      <c r="CC343" s="330">
        <f t="shared" si="992"/>
        <v>0</v>
      </c>
      <c r="CD343" s="365">
        <f t="shared" si="995"/>
        <v>0</v>
      </c>
      <c r="CE343" s="277">
        <f t="shared" si="995"/>
        <v>0</v>
      </c>
      <c r="CF343" s="277">
        <f t="shared" si="995"/>
        <v>0</v>
      </c>
      <c r="CG343" s="366">
        <f t="shared" si="995"/>
        <v>0</v>
      </c>
      <c r="CH343" s="695"/>
      <c r="CI343" s="118"/>
      <c r="CJ343" s="744"/>
      <c r="CK343" s="745"/>
      <c r="CL343" s="745"/>
      <c r="CM343" s="746"/>
      <c r="CN343" s="849">
        <v>0</v>
      </c>
      <c r="CO343" s="851">
        <f t="shared" si="934"/>
        <v>0</v>
      </c>
      <c r="CP343" s="851">
        <f t="shared" si="935"/>
        <v>0</v>
      </c>
      <c r="CQ343" s="851">
        <f t="shared" si="936"/>
        <v>0</v>
      </c>
      <c r="CR343" s="861">
        <f t="shared" si="937"/>
        <v>0</v>
      </c>
      <c r="CS343" s="853">
        <f t="shared" si="938"/>
        <v>0</v>
      </c>
      <c r="CT343" s="2">
        <f t="shared" si="939"/>
        <v>0</v>
      </c>
    </row>
    <row r="344" spans="2:98" ht="24.75" customHeight="1" x14ac:dyDescent="0.25">
      <c r="B344" s="293" t="str">
        <f t="shared" ref="B344:B396" si="996">B343</f>
        <v>C3</v>
      </c>
      <c r="C344" s="598" t="s">
        <v>242</v>
      </c>
      <c r="D344" s="649"/>
      <c r="E344" s="278"/>
      <c r="F344" s="278"/>
      <c r="G344" s="278"/>
      <c r="H344" s="272"/>
      <c r="I344" s="272"/>
      <c r="J344" s="272"/>
      <c r="K344" s="457"/>
      <c r="L344" s="519"/>
      <c r="M344" s="48">
        <v>176403</v>
      </c>
      <c r="N344" s="69"/>
      <c r="O344" s="69"/>
      <c r="P344" s="69"/>
      <c r="Q344" s="69"/>
      <c r="R344" s="69"/>
      <c r="S344" s="69"/>
      <c r="T344" s="48" t="s">
        <v>28</v>
      </c>
      <c r="U344" s="48" t="s">
        <v>169</v>
      </c>
      <c r="V344" s="48" t="s">
        <v>60</v>
      </c>
      <c r="W344" s="99">
        <v>120</v>
      </c>
      <c r="X344" s="173"/>
      <c r="Y344" s="173">
        <v>45459</v>
      </c>
      <c r="Z344" s="43">
        <f>+Y344+14</f>
        <v>45473</v>
      </c>
      <c r="AA344" s="43">
        <f t="shared" ref="AA344:AB344" si="997">+Z344+7</f>
        <v>45480</v>
      </c>
      <c r="AB344" s="43">
        <f t="shared" si="997"/>
        <v>45487</v>
      </c>
      <c r="AC344" s="43"/>
      <c r="AD344" s="43"/>
      <c r="AE344" s="43">
        <f>+AB344+10</f>
        <v>45497</v>
      </c>
      <c r="AF344" s="173">
        <f t="shared" si="989"/>
        <v>45617</v>
      </c>
      <c r="AG344" s="310"/>
      <c r="AH344" s="329"/>
      <c r="AI344" s="275"/>
      <c r="AJ344" s="275"/>
      <c r="AK344" s="187">
        <f t="shared" si="891"/>
        <v>0</v>
      </c>
      <c r="AL344" s="329"/>
      <c r="AM344" s="275"/>
      <c r="AN344" s="275"/>
      <c r="AO344" s="330">
        <f t="shared" si="892"/>
        <v>0</v>
      </c>
      <c r="AP344" s="490"/>
      <c r="AQ344" s="275"/>
      <c r="AR344" s="275"/>
      <c r="AS344" s="187">
        <f t="shared" si="893"/>
        <v>0</v>
      </c>
      <c r="AT344" s="329"/>
      <c r="AU344" s="275"/>
      <c r="AV344" s="275"/>
      <c r="AW344" s="330">
        <f t="shared" si="894"/>
        <v>0</v>
      </c>
      <c r="AX344" s="490"/>
      <c r="AY344" s="275"/>
      <c r="AZ344" s="275"/>
      <c r="BA344" s="187">
        <f t="shared" si="895"/>
        <v>0</v>
      </c>
      <c r="BB344" s="329"/>
      <c r="BC344" s="275"/>
      <c r="BD344" s="275"/>
      <c r="BE344" s="330">
        <f t="shared" si="905"/>
        <v>0</v>
      </c>
      <c r="BF344" s="490"/>
      <c r="BG344" s="275"/>
      <c r="BH344" s="275"/>
      <c r="BI344" s="187">
        <f t="shared" si="897"/>
        <v>0</v>
      </c>
      <c r="BJ344" s="329">
        <v>0</v>
      </c>
      <c r="BK344" s="275"/>
      <c r="BL344" s="275">
        <v>0</v>
      </c>
      <c r="BM344" s="330">
        <f t="shared" si="993"/>
        <v>0</v>
      </c>
      <c r="BN344" s="490">
        <v>0</v>
      </c>
      <c r="BO344" s="275"/>
      <c r="BP344" s="275">
        <v>0</v>
      </c>
      <c r="BQ344" s="187">
        <f t="shared" si="990"/>
        <v>0</v>
      </c>
      <c r="BR344" s="329">
        <v>0</v>
      </c>
      <c r="BS344" s="275"/>
      <c r="BT344" s="275">
        <v>0</v>
      </c>
      <c r="BU344" s="330">
        <f t="shared" si="994"/>
        <v>0</v>
      </c>
      <c r="BV344" s="490">
        <v>0</v>
      </c>
      <c r="BW344" s="275"/>
      <c r="BX344" s="275">
        <v>0</v>
      </c>
      <c r="BY344" s="187">
        <f t="shared" si="991"/>
        <v>0</v>
      </c>
      <c r="BZ344" s="329">
        <v>0</v>
      </c>
      <c r="CA344" s="275"/>
      <c r="CB344" s="275">
        <v>0</v>
      </c>
      <c r="CC344" s="330">
        <f t="shared" si="992"/>
        <v>0</v>
      </c>
      <c r="CD344" s="365">
        <f t="shared" si="995"/>
        <v>0</v>
      </c>
      <c r="CE344" s="277">
        <f t="shared" si="995"/>
        <v>0</v>
      </c>
      <c r="CF344" s="277">
        <f t="shared" si="995"/>
        <v>0</v>
      </c>
      <c r="CG344" s="366">
        <f t="shared" si="995"/>
        <v>0</v>
      </c>
      <c r="CH344" s="695"/>
      <c r="CI344" s="118"/>
      <c r="CJ344" s="744"/>
      <c r="CK344" s="745"/>
      <c r="CL344" s="745"/>
      <c r="CM344" s="746"/>
      <c r="CN344" s="849">
        <v>0</v>
      </c>
      <c r="CO344" s="851">
        <f t="shared" si="934"/>
        <v>0</v>
      </c>
      <c r="CP344" s="851">
        <f t="shared" si="935"/>
        <v>0</v>
      </c>
      <c r="CQ344" s="851">
        <f t="shared" si="936"/>
        <v>0</v>
      </c>
      <c r="CR344" s="861">
        <f t="shared" si="937"/>
        <v>0</v>
      </c>
      <c r="CS344" s="853">
        <f t="shared" si="938"/>
        <v>0</v>
      </c>
      <c r="CT344" s="2">
        <f t="shared" si="939"/>
        <v>0</v>
      </c>
    </row>
    <row r="345" spans="2:98" ht="24.75" customHeight="1" x14ac:dyDescent="0.25">
      <c r="B345" s="293" t="str">
        <f t="shared" si="996"/>
        <v>C3</v>
      </c>
      <c r="C345" s="604" t="s">
        <v>243</v>
      </c>
      <c r="D345" s="647"/>
      <c r="E345" s="98"/>
      <c r="F345" s="98"/>
      <c r="G345" s="98"/>
      <c r="H345" s="98"/>
      <c r="I345" s="98"/>
      <c r="J345" s="98"/>
      <c r="K345" s="648"/>
      <c r="L345" s="588"/>
      <c r="M345" s="98"/>
      <c r="N345" s="98"/>
      <c r="O345" s="98"/>
      <c r="P345" s="98"/>
      <c r="Q345" s="98"/>
      <c r="R345" s="98"/>
      <c r="S345" s="98"/>
      <c r="T345" s="98"/>
      <c r="U345" s="98"/>
      <c r="V345" s="98"/>
      <c r="W345" s="98"/>
      <c r="X345" s="98"/>
      <c r="Y345" s="98"/>
      <c r="Z345" s="98"/>
      <c r="AA345" s="98"/>
      <c r="AB345" s="98"/>
      <c r="AC345" s="98"/>
      <c r="AD345" s="98"/>
      <c r="AE345" s="98"/>
      <c r="AF345" s="98"/>
      <c r="AG345" s="311"/>
      <c r="AH345" s="454"/>
      <c r="AI345" s="59"/>
      <c r="AJ345" s="59"/>
      <c r="AK345" s="308">
        <f>SUBTOTAL(9,AH345:AJ345)</f>
        <v>0</v>
      </c>
      <c r="AL345" s="454"/>
      <c r="AM345" s="59"/>
      <c r="AN345" s="59"/>
      <c r="AO345" s="455">
        <f>SUBTOTAL(9,AL345:AN345)</f>
        <v>0</v>
      </c>
      <c r="AP345" s="517"/>
      <c r="AQ345" s="59"/>
      <c r="AR345" s="59"/>
      <c r="AS345" s="308">
        <f>SUBTOTAL(9,AP345:AR345)</f>
        <v>0</v>
      </c>
      <c r="AT345" s="454"/>
      <c r="AU345" s="59"/>
      <c r="AV345" s="59"/>
      <c r="AW345" s="455">
        <f>SUBTOTAL(9,AT345:AV345)</f>
        <v>0</v>
      </c>
      <c r="AX345" s="517"/>
      <c r="AY345" s="59"/>
      <c r="AZ345" s="59"/>
      <c r="BA345" s="308">
        <f>SUBTOTAL(9,AX345:AZ345)</f>
        <v>0</v>
      </c>
      <c r="BB345" s="454"/>
      <c r="BC345" s="59"/>
      <c r="BD345" s="59"/>
      <c r="BE345" s="455">
        <f>SUBTOTAL(9,BB345:BD345)</f>
        <v>0</v>
      </c>
      <c r="BF345" s="517"/>
      <c r="BG345" s="59"/>
      <c r="BH345" s="59"/>
      <c r="BI345" s="308">
        <f>SUBTOTAL(9,BF345:BH345)</f>
        <v>0</v>
      </c>
      <c r="BJ345" s="454"/>
      <c r="BK345" s="59"/>
      <c r="BL345" s="59"/>
      <c r="BM345" s="455">
        <f>SUBTOTAL(9,BJ345:BL345)</f>
        <v>0</v>
      </c>
      <c r="BN345" s="517"/>
      <c r="BO345" s="59"/>
      <c r="BP345" s="59"/>
      <c r="BQ345" s="308">
        <f>SUBTOTAL(9,BN345:BP345)</f>
        <v>0</v>
      </c>
      <c r="BR345" s="454"/>
      <c r="BS345" s="59"/>
      <c r="BT345" s="59"/>
      <c r="BU345" s="455">
        <f>SUBTOTAL(9,BR345:BT345)</f>
        <v>0</v>
      </c>
      <c r="BV345" s="517"/>
      <c r="BW345" s="59"/>
      <c r="BX345" s="59"/>
      <c r="BY345" s="308">
        <f>SUBTOTAL(9,BV345:BX345)</f>
        <v>0</v>
      </c>
      <c r="BZ345" s="454"/>
      <c r="CA345" s="59"/>
      <c r="CB345" s="59"/>
      <c r="CC345" s="455">
        <f>SUBTOTAL(9,BZ345:CB345)</f>
        <v>0</v>
      </c>
      <c r="CD345" s="363">
        <f t="shared" si="995"/>
        <v>0</v>
      </c>
      <c r="CE345" s="60">
        <f t="shared" si="995"/>
        <v>0</v>
      </c>
      <c r="CF345" s="60">
        <f t="shared" si="995"/>
        <v>0</v>
      </c>
      <c r="CG345" s="364">
        <f t="shared" si="995"/>
        <v>0</v>
      </c>
      <c r="CH345" s="695"/>
      <c r="CI345" s="118"/>
      <c r="CJ345" s="783"/>
      <c r="CK345" s="784"/>
      <c r="CL345" s="784"/>
      <c r="CM345" s="785"/>
      <c r="CN345" s="783">
        <v>0</v>
      </c>
      <c r="CO345" s="784">
        <f t="shared" si="934"/>
        <v>0</v>
      </c>
      <c r="CP345" s="784">
        <f t="shared" si="935"/>
        <v>0</v>
      </c>
      <c r="CQ345" s="784">
        <f t="shared" si="936"/>
        <v>0</v>
      </c>
      <c r="CR345" s="876">
        <f t="shared" si="937"/>
        <v>0</v>
      </c>
      <c r="CS345" s="785">
        <f t="shared" si="938"/>
        <v>0</v>
      </c>
      <c r="CT345" s="2">
        <f t="shared" si="939"/>
        <v>0</v>
      </c>
    </row>
    <row r="346" spans="2:98" ht="24.75" customHeight="1" x14ac:dyDescent="0.25">
      <c r="B346" s="293" t="str">
        <f t="shared" si="996"/>
        <v>C3</v>
      </c>
      <c r="C346" s="604" t="s">
        <v>244</v>
      </c>
      <c r="D346" s="647"/>
      <c r="E346" s="98"/>
      <c r="F346" s="98"/>
      <c r="G346" s="98"/>
      <c r="H346" s="98"/>
      <c r="I346" s="98"/>
      <c r="J346" s="98"/>
      <c r="K346" s="648"/>
      <c r="L346" s="588"/>
      <c r="M346" s="98"/>
      <c r="N346" s="98"/>
      <c r="O346" s="98"/>
      <c r="P346" s="98"/>
      <c r="Q346" s="98"/>
      <c r="R346" s="98"/>
      <c r="S346" s="98"/>
      <c r="T346" s="98"/>
      <c r="U346" s="98"/>
      <c r="V346" s="98"/>
      <c r="W346" s="98"/>
      <c r="X346" s="98"/>
      <c r="Y346" s="98"/>
      <c r="Z346" s="98"/>
      <c r="AA346" s="98"/>
      <c r="AB346" s="98"/>
      <c r="AC346" s="98"/>
      <c r="AD346" s="98"/>
      <c r="AE346" s="98"/>
      <c r="AF346" s="98"/>
      <c r="AG346" s="311"/>
      <c r="AH346" s="454"/>
      <c r="AI346" s="59"/>
      <c r="AJ346" s="59"/>
      <c r="AK346" s="308">
        <f>SUBTOTAL(9,AH346:AJ346)</f>
        <v>0</v>
      </c>
      <c r="AL346" s="454"/>
      <c r="AM346" s="59"/>
      <c r="AN346" s="59"/>
      <c r="AO346" s="455">
        <f>SUBTOTAL(9,AL346:AN346)</f>
        <v>0</v>
      </c>
      <c r="AP346" s="517"/>
      <c r="AQ346" s="59"/>
      <c r="AR346" s="59"/>
      <c r="AS346" s="308">
        <f>SUBTOTAL(9,AP346:AR346)</f>
        <v>0</v>
      </c>
      <c r="AT346" s="454"/>
      <c r="AU346" s="59"/>
      <c r="AV346" s="59"/>
      <c r="AW346" s="455">
        <f>SUBTOTAL(9,AT346:AV346)</f>
        <v>0</v>
      </c>
      <c r="AX346" s="517"/>
      <c r="AY346" s="59"/>
      <c r="AZ346" s="59"/>
      <c r="BA346" s="308">
        <f>SUBTOTAL(9,AX346:AZ346)</f>
        <v>0</v>
      </c>
      <c r="BB346" s="454"/>
      <c r="BC346" s="59"/>
      <c r="BD346" s="59"/>
      <c r="BE346" s="455">
        <f>SUBTOTAL(9,BB346:BD346)</f>
        <v>0</v>
      </c>
      <c r="BF346" s="517"/>
      <c r="BG346" s="59"/>
      <c r="BH346" s="59"/>
      <c r="BI346" s="308">
        <f>SUBTOTAL(9,BF346:BH346)</f>
        <v>0</v>
      </c>
      <c r="BJ346" s="454"/>
      <c r="BK346" s="59"/>
      <c r="BL346" s="59"/>
      <c r="BM346" s="455">
        <f>SUBTOTAL(9,BJ346:BL346)</f>
        <v>0</v>
      </c>
      <c r="BN346" s="517"/>
      <c r="BO346" s="59"/>
      <c r="BP346" s="59"/>
      <c r="BQ346" s="308">
        <f>SUBTOTAL(9,BN346:BP346)</f>
        <v>0</v>
      </c>
      <c r="BR346" s="454"/>
      <c r="BS346" s="59"/>
      <c r="BT346" s="59"/>
      <c r="BU346" s="455">
        <f>SUBTOTAL(9,BR346:BT346)</f>
        <v>0</v>
      </c>
      <c r="BV346" s="517"/>
      <c r="BW346" s="59"/>
      <c r="BX346" s="59"/>
      <c r="BY346" s="308">
        <f>SUBTOTAL(9,BV346:BX346)</f>
        <v>0</v>
      </c>
      <c r="BZ346" s="454"/>
      <c r="CA346" s="59"/>
      <c r="CB346" s="59"/>
      <c r="CC346" s="455">
        <f>SUBTOTAL(9,BZ346:CB346)</f>
        <v>0</v>
      </c>
      <c r="CD346" s="363">
        <f t="shared" si="995"/>
        <v>0</v>
      </c>
      <c r="CE346" s="60">
        <f t="shared" si="995"/>
        <v>0</v>
      </c>
      <c r="CF346" s="60">
        <f t="shared" si="995"/>
        <v>0</v>
      </c>
      <c r="CG346" s="364">
        <f t="shared" si="995"/>
        <v>0</v>
      </c>
      <c r="CH346" s="695"/>
      <c r="CI346" s="118"/>
      <c r="CJ346" s="783"/>
      <c r="CK346" s="784"/>
      <c r="CL346" s="784"/>
      <c r="CM346" s="785"/>
      <c r="CN346" s="783">
        <v>0</v>
      </c>
      <c r="CO346" s="784">
        <f t="shared" si="934"/>
        <v>0</v>
      </c>
      <c r="CP346" s="784">
        <f t="shared" si="935"/>
        <v>0</v>
      </c>
      <c r="CQ346" s="784">
        <f t="shared" si="936"/>
        <v>0</v>
      </c>
      <c r="CR346" s="876">
        <f t="shared" si="937"/>
        <v>0</v>
      </c>
      <c r="CS346" s="785">
        <f t="shared" si="938"/>
        <v>0</v>
      </c>
      <c r="CT346" s="2">
        <f t="shared" si="939"/>
        <v>0</v>
      </c>
    </row>
    <row r="347" spans="2:98" ht="34.5" customHeight="1" x14ac:dyDescent="0.25">
      <c r="B347" s="293" t="str">
        <f t="shared" si="996"/>
        <v>C3</v>
      </c>
      <c r="C347" s="597" t="s">
        <v>245</v>
      </c>
      <c r="D347" s="649">
        <v>114407</v>
      </c>
      <c r="E347" s="278"/>
      <c r="F347" s="278">
        <v>635593</v>
      </c>
      <c r="G347" s="278">
        <f t="shared" si="962"/>
        <v>750000</v>
      </c>
      <c r="H347" s="76">
        <v>114407</v>
      </c>
      <c r="I347" s="76"/>
      <c r="J347" s="76">
        <v>635593</v>
      </c>
      <c r="K347" s="646">
        <f t="shared" si="963"/>
        <v>750000</v>
      </c>
      <c r="L347" s="587"/>
      <c r="M347" s="38">
        <f>+M348</f>
        <v>750000</v>
      </c>
      <c r="N347" s="38"/>
      <c r="O347" s="38"/>
      <c r="P347" s="38"/>
      <c r="Q347" s="76" t="s">
        <v>678</v>
      </c>
      <c r="R347" s="76">
        <v>150</v>
      </c>
      <c r="S347" s="38" t="s">
        <v>128</v>
      </c>
      <c r="T347" s="38"/>
      <c r="U347" s="76"/>
      <c r="V347" s="76"/>
      <c r="W347" s="76"/>
      <c r="X347" s="76"/>
      <c r="Y347" s="38"/>
      <c r="Z347" s="38"/>
      <c r="AA347" s="38"/>
      <c r="AB347" s="38"/>
      <c r="AC347" s="76"/>
      <c r="AD347" s="76"/>
      <c r="AE347" s="76"/>
      <c r="AF347" s="76"/>
      <c r="AG347" s="311"/>
      <c r="AH347" s="361">
        <f>AH348</f>
        <v>0</v>
      </c>
      <c r="AI347" s="58">
        <f t="shared" ref="AI347:AJ348" si="998">AI348</f>
        <v>0</v>
      </c>
      <c r="AJ347" s="58">
        <f t="shared" si="998"/>
        <v>0</v>
      </c>
      <c r="AK347" s="307">
        <f>SUBTOTAL(9,AH347:AJ347)</f>
        <v>0</v>
      </c>
      <c r="AL347" s="361">
        <f>AL348</f>
        <v>0</v>
      </c>
      <c r="AM347" s="58">
        <f t="shared" ref="AM347:AN348" si="999">AM348</f>
        <v>0</v>
      </c>
      <c r="AN347" s="58">
        <f t="shared" si="999"/>
        <v>0</v>
      </c>
      <c r="AO347" s="362">
        <f>SUBTOTAL(9,AL347:AN347)</f>
        <v>0</v>
      </c>
      <c r="AP347" s="516">
        <f>AP348</f>
        <v>0</v>
      </c>
      <c r="AQ347" s="58">
        <f t="shared" ref="AQ347:AR348" si="1000">AQ348</f>
        <v>0</v>
      </c>
      <c r="AR347" s="58">
        <f t="shared" si="1000"/>
        <v>0</v>
      </c>
      <c r="AS347" s="307">
        <f>SUBTOTAL(9,AP347:AR347)</f>
        <v>0</v>
      </c>
      <c r="AT347" s="361">
        <f>AT348</f>
        <v>0</v>
      </c>
      <c r="AU347" s="58">
        <f t="shared" ref="AU347:AV348" si="1001">AU348</f>
        <v>0</v>
      </c>
      <c r="AV347" s="58">
        <f t="shared" si="1001"/>
        <v>0</v>
      </c>
      <c r="AW347" s="362">
        <f>SUBTOTAL(9,AT347:AV347)</f>
        <v>0</v>
      </c>
      <c r="AX347" s="516">
        <f>AX348</f>
        <v>0</v>
      </c>
      <c r="AY347" s="58">
        <f t="shared" ref="AY347:AZ348" si="1002">AY348</f>
        <v>0</v>
      </c>
      <c r="AZ347" s="58">
        <f t="shared" si="1002"/>
        <v>0</v>
      </c>
      <c r="BA347" s="307">
        <f>SUBTOTAL(9,AX347:AZ347)</f>
        <v>0</v>
      </c>
      <c r="BB347" s="361">
        <f>BB348</f>
        <v>0</v>
      </c>
      <c r="BC347" s="58">
        <f t="shared" ref="BC347:BD348" si="1003">BC348</f>
        <v>0</v>
      </c>
      <c r="BD347" s="58">
        <f t="shared" si="1003"/>
        <v>0</v>
      </c>
      <c r="BE347" s="362">
        <f>SUBTOTAL(9,BB347:BD347)</f>
        <v>0</v>
      </c>
      <c r="BF347" s="516">
        <f>BF348</f>
        <v>0</v>
      </c>
      <c r="BG347" s="58">
        <f t="shared" ref="BG347:BH348" si="1004">BG348</f>
        <v>0</v>
      </c>
      <c r="BH347" s="58">
        <f t="shared" si="1004"/>
        <v>0</v>
      </c>
      <c r="BI347" s="307">
        <f>SUBTOTAL(9,BF347:BH347)</f>
        <v>0</v>
      </c>
      <c r="BJ347" s="361">
        <f>BJ348</f>
        <v>0</v>
      </c>
      <c r="BK347" s="58">
        <f t="shared" ref="BK347:BL348" si="1005">BK348</f>
        <v>0</v>
      </c>
      <c r="BL347" s="58">
        <f t="shared" si="1005"/>
        <v>0</v>
      </c>
      <c r="BM347" s="362">
        <f>SUBTOTAL(9,BJ347:BL347)</f>
        <v>0</v>
      </c>
      <c r="BN347" s="516">
        <f>BN348</f>
        <v>17161.01694915253</v>
      </c>
      <c r="BO347" s="58">
        <f t="shared" ref="BO347:BP348" si="1006">BO348</f>
        <v>0</v>
      </c>
      <c r="BP347" s="58">
        <f t="shared" si="1006"/>
        <v>95338.98305084747</v>
      </c>
      <c r="BQ347" s="307">
        <f>SUBTOTAL(9,BN347:BP347)</f>
        <v>112500</v>
      </c>
      <c r="BR347" s="361">
        <f>BR348</f>
        <v>0</v>
      </c>
      <c r="BS347" s="58">
        <f t="shared" ref="BS347:BT348" si="1007">BS348</f>
        <v>0</v>
      </c>
      <c r="BT347" s="58">
        <f t="shared" si="1007"/>
        <v>0</v>
      </c>
      <c r="BU347" s="362">
        <f>SUBTOTAL(9,BR347:BT347)</f>
        <v>0</v>
      </c>
      <c r="BV347" s="516">
        <f>BV348</f>
        <v>40042.372881355928</v>
      </c>
      <c r="BW347" s="58">
        <f t="shared" ref="BW347:BX348" si="1008">BW348</f>
        <v>0</v>
      </c>
      <c r="BX347" s="58">
        <f t="shared" si="1008"/>
        <v>222457.62711864407</v>
      </c>
      <c r="BY347" s="307">
        <f>SUBTOTAL(9,BV347:BX347)</f>
        <v>262500</v>
      </c>
      <c r="BZ347" s="361">
        <f>BZ348</f>
        <v>57203.389830508444</v>
      </c>
      <c r="CA347" s="58">
        <f t="shared" ref="CA347:CB348" si="1009">CA348</f>
        <v>0</v>
      </c>
      <c r="CB347" s="58">
        <f t="shared" si="1009"/>
        <v>317796.61016949156</v>
      </c>
      <c r="CC347" s="362">
        <f>SUBTOTAL(9,BZ347:CB347)</f>
        <v>375000</v>
      </c>
      <c r="CD347" s="368">
        <f t="shared" si="995"/>
        <v>114406.7796610169</v>
      </c>
      <c r="CE347" s="62">
        <f t="shared" si="995"/>
        <v>0</v>
      </c>
      <c r="CF347" s="62">
        <f t="shared" si="995"/>
        <v>635593.22033898311</v>
      </c>
      <c r="CG347" s="369">
        <f t="shared" si="995"/>
        <v>750000</v>
      </c>
      <c r="CH347" s="695" t="s">
        <v>739</v>
      </c>
      <c r="CI347" s="118" t="s">
        <v>766</v>
      </c>
      <c r="CJ347" s="780">
        <f>IF(H347=0,IF(CD347&gt;0,"Error",H347-CD347),H347-CD347)</f>
        <v>0.22033898309746291</v>
      </c>
      <c r="CK347" s="781">
        <f t="shared" ref="CK347" si="1010">IF(I347=0,IF(CE347&gt;0,"Error",I347-CE347),I347-CE347)</f>
        <v>0</v>
      </c>
      <c r="CL347" s="781">
        <f t="shared" ref="CL347" si="1011">IF(J347=0,IF(CF347&gt;0,"Error",J347-CF347),J347-CF347)</f>
        <v>-0.22033898311201483</v>
      </c>
      <c r="CM347" s="782">
        <f t="shared" ref="CM347" si="1012">IF(K347=0,IF(CG347&gt;0,"Error",K347-CG347),K347-CG347)</f>
        <v>0</v>
      </c>
      <c r="CN347" s="780">
        <v>0</v>
      </c>
      <c r="CO347" s="781">
        <f t="shared" si="934"/>
        <v>0</v>
      </c>
      <c r="CP347" s="781">
        <f t="shared" si="935"/>
        <v>114406.7796610169</v>
      </c>
      <c r="CQ347" s="781">
        <f t="shared" si="936"/>
        <v>0</v>
      </c>
      <c r="CR347" s="875">
        <f t="shared" si="937"/>
        <v>635593.22033898311</v>
      </c>
      <c r="CS347" s="782">
        <f t="shared" si="938"/>
        <v>750000</v>
      </c>
      <c r="CT347" s="2">
        <f t="shared" si="939"/>
        <v>0</v>
      </c>
    </row>
    <row r="348" spans="2:98" ht="24.75" customHeight="1" x14ac:dyDescent="0.25">
      <c r="B348" s="293" t="str">
        <f t="shared" si="996"/>
        <v>C3</v>
      </c>
      <c r="C348" s="604" t="s">
        <v>246</v>
      </c>
      <c r="D348" s="647"/>
      <c r="E348" s="98"/>
      <c r="F348" s="98"/>
      <c r="G348" s="98"/>
      <c r="H348" s="98"/>
      <c r="I348" s="98"/>
      <c r="J348" s="98"/>
      <c r="K348" s="648"/>
      <c r="L348" s="588"/>
      <c r="M348" s="98">
        <f>+M349</f>
        <v>750000</v>
      </c>
      <c r="N348" s="98"/>
      <c r="O348" s="98"/>
      <c r="P348" s="98"/>
      <c r="Q348" s="98"/>
      <c r="R348" s="98"/>
      <c r="S348" s="98"/>
      <c r="T348" s="98"/>
      <c r="U348" s="98"/>
      <c r="V348" s="98"/>
      <c r="W348" s="98"/>
      <c r="X348" s="98"/>
      <c r="Y348" s="98"/>
      <c r="Z348" s="98"/>
      <c r="AA348" s="98"/>
      <c r="AB348" s="98"/>
      <c r="AC348" s="98"/>
      <c r="AD348" s="98"/>
      <c r="AE348" s="98"/>
      <c r="AF348" s="98"/>
      <c r="AG348" s="311"/>
      <c r="AH348" s="454">
        <f>AH349</f>
        <v>0</v>
      </c>
      <c r="AI348" s="59">
        <f t="shared" si="998"/>
        <v>0</v>
      </c>
      <c r="AJ348" s="59">
        <f t="shared" si="998"/>
        <v>0</v>
      </c>
      <c r="AK348" s="308">
        <f>SUBTOTAL(9,AH348:AJ348)</f>
        <v>0</v>
      </c>
      <c r="AL348" s="454">
        <f>AL349</f>
        <v>0</v>
      </c>
      <c r="AM348" s="59">
        <f t="shared" si="999"/>
        <v>0</v>
      </c>
      <c r="AN348" s="59">
        <f t="shared" si="999"/>
        <v>0</v>
      </c>
      <c r="AO348" s="455">
        <f>SUBTOTAL(9,AL348:AN348)</f>
        <v>0</v>
      </c>
      <c r="AP348" s="517">
        <f>AP349</f>
        <v>0</v>
      </c>
      <c r="AQ348" s="59">
        <f t="shared" si="1000"/>
        <v>0</v>
      </c>
      <c r="AR348" s="59">
        <f t="shared" si="1000"/>
        <v>0</v>
      </c>
      <c r="AS348" s="308">
        <f>SUBTOTAL(9,AP348:AR348)</f>
        <v>0</v>
      </c>
      <c r="AT348" s="454">
        <f>AT349</f>
        <v>0</v>
      </c>
      <c r="AU348" s="59">
        <f t="shared" si="1001"/>
        <v>0</v>
      </c>
      <c r="AV348" s="59">
        <f t="shared" si="1001"/>
        <v>0</v>
      </c>
      <c r="AW348" s="455">
        <f>SUBTOTAL(9,AT348:AV348)</f>
        <v>0</v>
      </c>
      <c r="AX348" s="517">
        <f>AX349</f>
        <v>0</v>
      </c>
      <c r="AY348" s="59">
        <f t="shared" si="1002"/>
        <v>0</v>
      </c>
      <c r="AZ348" s="59">
        <f t="shared" si="1002"/>
        <v>0</v>
      </c>
      <c r="BA348" s="308">
        <f>SUBTOTAL(9,AX348:AZ348)</f>
        <v>0</v>
      </c>
      <c r="BB348" s="454">
        <f>BB349</f>
        <v>0</v>
      </c>
      <c r="BC348" s="59">
        <f t="shared" si="1003"/>
        <v>0</v>
      </c>
      <c r="BD348" s="59">
        <f t="shared" si="1003"/>
        <v>0</v>
      </c>
      <c r="BE348" s="455">
        <f>SUBTOTAL(9,BB348:BD348)</f>
        <v>0</v>
      </c>
      <c r="BF348" s="517">
        <f>BF349</f>
        <v>0</v>
      </c>
      <c r="BG348" s="59">
        <f t="shared" si="1004"/>
        <v>0</v>
      </c>
      <c r="BH348" s="59">
        <f t="shared" si="1004"/>
        <v>0</v>
      </c>
      <c r="BI348" s="308">
        <f>SUBTOTAL(9,BF348:BH348)</f>
        <v>0</v>
      </c>
      <c r="BJ348" s="454">
        <f>BJ349</f>
        <v>0</v>
      </c>
      <c r="BK348" s="59">
        <f t="shared" si="1005"/>
        <v>0</v>
      </c>
      <c r="BL348" s="59">
        <f t="shared" si="1005"/>
        <v>0</v>
      </c>
      <c r="BM348" s="455">
        <f>SUBTOTAL(9,BJ348:BL348)</f>
        <v>0</v>
      </c>
      <c r="BN348" s="517">
        <f>BN349</f>
        <v>17161.01694915253</v>
      </c>
      <c r="BO348" s="59">
        <f t="shared" si="1006"/>
        <v>0</v>
      </c>
      <c r="BP348" s="59">
        <f t="shared" si="1006"/>
        <v>95338.98305084747</v>
      </c>
      <c r="BQ348" s="308">
        <f>BN348+BO348+BP348</f>
        <v>112500</v>
      </c>
      <c r="BR348" s="454">
        <f>BR349</f>
        <v>0</v>
      </c>
      <c r="BS348" s="59">
        <f t="shared" si="1007"/>
        <v>0</v>
      </c>
      <c r="BT348" s="59">
        <f t="shared" si="1007"/>
        <v>0</v>
      </c>
      <c r="BU348" s="455">
        <f>BR348+BS348+BT348</f>
        <v>0</v>
      </c>
      <c r="BV348" s="517">
        <f>BV349</f>
        <v>40042.372881355928</v>
      </c>
      <c r="BW348" s="59">
        <f t="shared" si="1008"/>
        <v>0</v>
      </c>
      <c r="BX348" s="59">
        <f t="shared" si="1008"/>
        <v>222457.62711864407</v>
      </c>
      <c r="BY348" s="308">
        <f>BV348+BW348+BX348</f>
        <v>262500</v>
      </c>
      <c r="BZ348" s="454">
        <f>BZ349</f>
        <v>57203.389830508444</v>
      </c>
      <c r="CA348" s="59">
        <f t="shared" si="1009"/>
        <v>0</v>
      </c>
      <c r="CB348" s="59">
        <f t="shared" si="1009"/>
        <v>317796.61016949156</v>
      </c>
      <c r="CC348" s="455">
        <f>BZ348+CA348+CB348</f>
        <v>375000</v>
      </c>
      <c r="CD348" s="363">
        <f t="shared" si="995"/>
        <v>114406.7796610169</v>
      </c>
      <c r="CE348" s="60">
        <f t="shared" si="995"/>
        <v>0</v>
      </c>
      <c r="CF348" s="60">
        <f t="shared" si="995"/>
        <v>635593.22033898311</v>
      </c>
      <c r="CG348" s="364">
        <f t="shared" si="995"/>
        <v>750000</v>
      </c>
      <c r="CH348" s="695" t="s">
        <v>739</v>
      </c>
      <c r="CI348" s="118" t="s">
        <v>766</v>
      </c>
      <c r="CJ348" s="783"/>
      <c r="CK348" s="784"/>
      <c r="CL348" s="784"/>
      <c r="CM348" s="785"/>
      <c r="CN348" s="783">
        <v>0</v>
      </c>
      <c r="CO348" s="784">
        <f t="shared" si="934"/>
        <v>0</v>
      </c>
      <c r="CP348" s="784">
        <f t="shared" si="935"/>
        <v>114406.7796610169</v>
      </c>
      <c r="CQ348" s="784">
        <f t="shared" si="936"/>
        <v>0</v>
      </c>
      <c r="CR348" s="876">
        <f t="shared" si="937"/>
        <v>635593.22033898311</v>
      </c>
      <c r="CS348" s="785">
        <f t="shared" si="938"/>
        <v>750000</v>
      </c>
      <c r="CT348" s="2">
        <f t="shared" si="939"/>
        <v>0</v>
      </c>
    </row>
    <row r="349" spans="2:98" ht="24.75" customHeight="1" x14ac:dyDescent="0.25">
      <c r="B349" s="293" t="str">
        <f t="shared" si="996"/>
        <v>C3</v>
      </c>
      <c r="C349" s="598" t="s">
        <v>247</v>
      </c>
      <c r="D349" s="480"/>
      <c r="E349" s="272"/>
      <c r="F349" s="272"/>
      <c r="G349" s="272"/>
      <c r="H349" s="272"/>
      <c r="I349" s="272"/>
      <c r="J349" s="272"/>
      <c r="K349" s="457"/>
      <c r="L349" s="519"/>
      <c r="M349" s="48">
        <v>750000</v>
      </c>
      <c r="N349" s="48"/>
      <c r="O349" s="48"/>
      <c r="P349" s="48"/>
      <c r="Q349" s="48"/>
      <c r="R349" s="48"/>
      <c r="S349" s="48"/>
      <c r="T349" s="158" t="s">
        <v>28</v>
      </c>
      <c r="U349" s="48" t="s">
        <v>169</v>
      </c>
      <c r="V349" s="48" t="s">
        <v>75</v>
      </c>
      <c r="W349" s="99">
        <v>90</v>
      </c>
      <c r="X349" s="99"/>
      <c r="Y349" s="46">
        <v>44687</v>
      </c>
      <c r="Z349" s="46">
        <f>+Y349+14</f>
        <v>44701</v>
      </c>
      <c r="AA349" s="46">
        <f>+Z349+7+5+2</f>
        <v>44715</v>
      </c>
      <c r="AB349" s="46">
        <f>+AA349+30+7</f>
        <v>44752</v>
      </c>
      <c r="AC349" s="46">
        <f>+AB349+3+3+14</f>
        <v>44772</v>
      </c>
      <c r="AD349" s="46">
        <f>+AC349+3</f>
        <v>44775</v>
      </c>
      <c r="AE349" s="46">
        <f>+AD349+7+7</f>
        <v>44789</v>
      </c>
      <c r="AF349" s="46">
        <f>AE349+W349</f>
        <v>44879</v>
      </c>
      <c r="AG349" s="310"/>
      <c r="AH349" s="329"/>
      <c r="AI349" s="275"/>
      <c r="AJ349" s="275"/>
      <c r="AK349" s="187">
        <f t="shared" ref="AK349" si="1013">SUBTOTAL(9,AH349:AJ349)</f>
        <v>0</v>
      </c>
      <c r="AL349" s="329"/>
      <c r="AM349" s="275"/>
      <c r="AN349" s="275"/>
      <c r="AO349" s="330">
        <f t="shared" ref="AO349" si="1014">SUBTOTAL(9,AL349:AN349)</f>
        <v>0</v>
      </c>
      <c r="AP349" s="490"/>
      <c r="AQ349" s="275"/>
      <c r="AR349" s="275"/>
      <c r="AS349" s="187">
        <f t="shared" ref="AS349" si="1015">SUBTOTAL(9,AP349:AR349)</f>
        <v>0</v>
      </c>
      <c r="AT349" s="329"/>
      <c r="AU349" s="275"/>
      <c r="AV349" s="275"/>
      <c r="AW349" s="330">
        <f t="shared" ref="AW349" si="1016">SUBTOTAL(9,AT349:AV349)</f>
        <v>0</v>
      </c>
      <c r="AX349" s="490"/>
      <c r="AY349" s="275"/>
      <c r="AZ349" s="275"/>
      <c r="BA349" s="187">
        <f t="shared" ref="BA349" si="1017">SUBTOTAL(9,AX349:AZ349)</f>
        <v>0</v>
      </c>
      <c r="BB349" s="329"/>
      <c r="BC349" s="275"/>
      <c r="BD349" s="275"/>
      <c r="BE349" s="330">
        <f t="shared" ref="BE349" si="1018">SUBTOTAL(9,BB349:BD349)</f>
        <v>0</v>
      </c>
      <c r="BF349" s="490"/>
      <c r="BG349" s="275"/>
      <c r="BH349" s="275"/>
      <c r="BI349" s="187">
        <f t="shared" ref="BI349" si="1019">SUBTOTAL(9,BF349:BH349)</f>
        <v>0</v>
      </c>
      <c r="BJ349" s="329"/>
      <c r="BK349" s="275"/>
      <c r="BL349" s="275"/>
      <c r="BM349" s="330">
        <f t="shared" ref="BM349" si="1020">SUBTOTAL(9,BJ349:BL349)</f>
        <v>0</v>
      </c>
      <c r="BN349" s="490">
        <v>17161.01694915253</v>
      </c>
      <c r="BO349" s="275"/>
      <c r="BP349" s="275">
        <v>95338.98305084747</v>
      </c>
      <c r="BQ349" s="187">
        <f>BN349+BO349+BP349</f>
        <v>112500</v>
      </c>
      <c r="BR349" s="329">
        <v>0</v>
      </c>
      <c r="BS349" s="275"/>
      <c r="BT349" s="275">
        <v>0</v>
      </c>
      <c r="BU349" s="330">
        <f>BR349+BS349+BT349</f>
        <v>0</v>
      </c>
      <c r="BV349" s="490">
        <v>40042.372881355928</v>
      </c>
      <c r="BW349" s="275"/>
      <c r="BX349" s="275">
        <v>222457.62711864407</v>
      </c>
      <c r="BY349" s="187">
        <f>BV349+BW349+BX349</f>
        <v>262500</v>
      </c>
      <c r="BZ349" s="329">
        <v>57203.389830508444</v>
      </c>
      <c r="CA349" s="275"/>
      <c r="CB349" s="275">
        <v>317796.61016949156</v>
      </c>
      <c r="CC349" s="330">
        <f>BZ349+CA349+CB349</f>
        <v>375000</v>
      </c>
      <c r="CD349" s="365">
        <f t="shared" si="995"/>
        <v>114406.7796610169</v>
      </c>
      <c r="CE349" s="277">
        <f t="shared" si="995"/>
        <v>0</v>
      </c>
      <c r="CF349" s="277">
        <f t="shared" si="995"/>
        <v>635593.22033898311</v>
      </c>
      <c r="CG349" s="366">
        <f t="shared" si="995"/>
        <v>750000</v>
      </c>
      <c r="CH349" s="695"/>
      <c r="CI349" s="118"/>
      <c r="CJ349" s="744"/>
      <c r="CK349" s="745"/>
      <c r="CL349" s="745"/>
      <c r="CM349" s="746"/>
      <c r="CN349" s="849">
        <v>0</v>
      </c>
      <c r="CO349" s="851">
        <f t="shared" si="934"/>
        <v>0</v>
      </c>
      <c r="CP349" s="851">
        <f t="shared" si="935"/>
        <v>114406.7796610169</v>
      </c>
      <c r="CQ349" s="851">
        <f t="shared" si="936"/>
        <v>0</v>
      </c>
      <c r="CR349" s="861">
        <f t="shared" si="937"/>
        <v>635593.22033898311</v>
      </c>
      <c r="CS349" s="853">
        <f t="shared" si="938"/>
        <v>750000</v>
      </c>
      <c r="CT349" s="2">
        <f t="shared" si="939"/>
        <v>0</v>
      </c>
    </row>
    <row r="350" spans="2:98" ht="24.75" customHeight="1" x14ac:dyDescent="0.25">
      <c r="B350" s="293" t="str">
        <f t="shared" si="996"/>
        <v>C3</v>
      </c>
      <c r="C350" s="597" t="s">
        <v>248</v>
      </c>
      <c r="D350" s="649">
        <v>15254</v>
      </c>
      <c r="E350" s="278"/>
      <c r="F350" s="278">
        <v>84746</v>
      </c>
      <c r="G350" s="278">
        <f t="shared" si="962"/>
        <v>100000</v>
      </c>
      <c r="H350" s="76">
        <v>15254</v>
      </c>
      <c r="I350" s="76"/>
      <c r="J350" s="76">
        <v>84746</v>
      </c>
      <c r="K350" s="646">
        <f t="shared" si="963"/>
        <v>100000</v>
      </c>
      <c r="L350" s="587"/>
      <c r="M350" s="38">
        <f>+M351</f>
        <v>100000</v>
      </c>
      <c r="N350" s="38"/>
      <c r="O350" s="38"/>
      <c r="P350" s="38"/>
      <c r="Q350" s="76" t="s">
        <v>679</v>
      </c>
      <c r="R350" s="76">
        <v>150</v>
      </c>
      <c r="S350" s="38" t="s">
        <v>128</v>
      </c>
      <c r="T350" s="38"/>
      <c r="U350" s="76"/>
      <c r="V350" s="38"/>
      <c r="W350" s="38"/>
      <c r="X350" s="38"/>
      <c r="Y350" s="38"/>
      <c r="Z350" s="38"/>
      <c r="AA350" s="38"/>
      <c r="AB350" s="38"/>
      <c r="AC350" s="76"/>
      <c r="AD350" s="76"/>
      <c r="AE350" s="76"/>
      <c r="AF350" s="76"/>
      <c r="AG350" s="311"/>
      <c r="AH350" s="361">
        <f>AH351</f>
        <v>0</v>
      </c>
      <c r="AI350" s="58">
        <f t="shared" ref="AI350:AJ351" si="1021">AI351</f>
        <v>0</v>
      </c>
      <c r="AJ350" s="58">
        <f t="shared" si="1021"/>
        <v>0</v>
      </c>
      <c r="AK350" s="307">
        <f>SUBTOTAL(9,AH350:AJ350)</f>
        <v>0</v>
      </c>
      <c r="AL350" s="361">
        <f>AL351</f>
        <v>0</v>
      </c>
      <c r="AM350" s="58">
        <f t="shared" ref="AM350:AN351" si="1022">AM351</f>
        <v>0</v>
      </c>
      <c r="AN350" s="58">
        <f t="shared" si="1022"/>
        <v>0</v>
      </c>
      <c r="AO350" s="362">
        <f>SUBTOTAL(9,AL350:AN350)</f>
        <v>0</v>
      </c>
      <c r="AP350" s="516">
        <f>AP351</f>
        <v>0</v>
      </c>
      <c r="AQ350" s="58">
        <f t="shared" ref="AQ350:AR351" si="1023">AQ351</f>
        <v>0</v>
      </c>
      <c r="AR350" s="58">
        <f t="shared" si="1023"/>
        <v>0</v>
      </c>
      <c r="AS350" s="307">
        <f>SUBTOTAL(9,AP350:AR350)</f>
        <v>0</v>
      </c>
      <c r="AT350" s="361">
        <f>AT351</f>
        <v>0</v>
      </c>
      <c r="AU350" s="58">
        <f t="shared" ref="AU350:AV351" si="1024">AU351</f>
        <v>0</v>
      </c>
      <c r="AV350" s="58">
        <f t="shared" si="1024"/>
        <v>0</v>
      </c>
      <c r="AW350" s="362">
        <f>SUBTOTAL(9,AT350:AV350)</f>
        <v>0</v>
      </c>
      <c r="AX350" s="516">
        <f>AX351</f>
        <v>0</v>
      </c>
      <c r="AY350" s="58">
        <f t="shared" ref="AY350:AZ351" si="1025">AY351</f>
        <v>0</v>
      </c>
      <c r="AZ350" s="58">
        <f t="shared" si="1025"/>
        <v>0</v>
      </c>
      <c r="BA350" s="307">
        <f>SUBTOTAL(9,AX350:AZ350)</f>
        <v>0</v>
      </c>
      <c r="BB350" s="361">
        <f>BB351</f>
        <v>0</v>
      </c>
      <c r="BC350" s="58">
        <f t="shared" ref="BC350:BD351" si="1026">BC351</f>
        <v>0</v>
      </c>
      <c r="BD350" s="58">
        <f t="shared" si="1026"/>
        <v>0</v>
      </c>
      <c r="BE350" s="362">
        <f>SUBTOTAL(9,BB350:BD350)</f>
        <v>0</v>
      </c>
      <c r="BF350" s="516">
        <f>BF351</f>
        <v>3813</v>
      </c>
      <c r="BG350" s="58">
        <f t="shared" ref="BG350:BH351" si="1027">BG351</f>
        <v>0</v>
      </c>
      <c r="BH350" s="58">
        <f t="shared" si="1027"/>
        <v>21187</v>
      </c>
      <c r="BI350" s="307">
        <f>SUBTOTAL(9,BF350:BH350)</f>
        <v>25000</v>
      </c>
      <c r="BJ350" s="361">
        <f>BJ351</f>
        <v>11441</v>
      </c>
      <c r="BK350" s="58">
        <f t="shared" ref="BK350:BL351" si="1028">BK351</f>
        <v>0</v>
      </c>
      <c r="BL350" s="58">
        <f t="shared" si="1028"/>
        <v>63559</v>
      </c>
      <c r="BM350" s="362">
        <f>SUBTOTAL(9,BJ350:BL350)</f>
        <v>75000</v>
      </c>
      <c r="BN350" s="516">
        <f>BN351</f>
        <v>0</v>
      </c>
      <c r="BO350" s="58">
        <f t="shared" ref="BO350:BP351" si="1029">BO351</f>
        <v>0</v>
      </c>
      <c r="BP350" s="58">
        <f t="shared" si="1029"/>
        <v>0</v>
      </c>
      <c r="BQ350" s="307">
        <f>SUBTOTAL(9,BN350:BP350)</f>
        <v>0</v>
      </c>
      <c r="BR350" s="361">
        <f>BR351</f>
        <v>0</v>
      </c>
      <c r="BS350" s="58">
        <f t="shared" ref="BS350:BT351" si="1030">BS351</f>
        <v>0</v>
      </c>
      <c r="BT350" s="58">
        <f t="shared" si="1030"/>
        <v>0</v>
      </c>
      <c r="BU350" s="362">
        <f>SUBTOTAL(9,BR350:BT350)</f>
        <v>0</v>
      </c>
      <c r="BV350" s="516">
        <f>BV351</f>
        <v>0</v>
      </c>
      <c r="BW350" s="58">
        <f t="shared" ref="BW350:BX351" si="1031">BW351</f>
        <v>0</v>
      </c>
      <c r="BX350" s="58">
        <f t="shared" si="1031"/>
        <v>0</v>
      </c>
      <c r="BY350" s="307">
        <f>SUBTOTAL(9,BV350:BX350)</f>
        <v>0</v>
      </c>
      <c r="BZ350" s="361">
        <f>BZ351</f>
        <v>0</v>
      </c>
      <c r="CA350" s="58">
        <f t="shared" ref="CA350:CB351" si="1032">CA351</f>
        <v>0</v>
      </c>
      <c r="CB350" s="58">
        <f t="shared" si="1032"/>
        <v>0</v>
      </c>
      <c r="CC350" s="362">
        <f>SUBTOTAL(9,BZ350:CB350)</f>
        <v>0</v>
      </c>
      <c r="CD350" s="368">
        <f t="shared" si="995"/>
        <v>15254</v>
      </c>
      <c r="CE350" s="62">
        <f t="shared" si="995"/>
        <v>0</v>
      </c>
      <c r="CF350" s="62">
        <f t="shared" si="995"/>
        <v>84746</v>
      </c>
      <c r="CG350" s="369">
        <f t="shared" si="995"/>
        <v>100000</v>
      </c>
      <c r="CH350" s="695" t="s">
        <v>739</v>
      </c>
      <c r="CI350" s="118" t="s">
        <v>766</v>
      </c>
      <c r="CJ350" s="780">
        <f>IF(H350=0,IF(CD350&gt;0,"Error",H350-CD350),H350-CD350)</f>
        <v>0</v>
      </c>
      <c r="CK350" s="781">
        <f t="shared" ref="CK350" si="1033">IF(I350=0,IF(CE350&gt;0,"Error",I350-CE350),I350-CE350)</f>
        <v>0</v>
      </c>
      <c r="CL350" s="781">
        <f t="shared" ref="CL350" si="1034">IF(J350=0,IF(CF350&gt;0,"Error",J350-CF350),J350-CF350)</f>
        <v>0</v>
      </c>
      <c r="CM350" s="782">
        <f t="shared" ref="CM350" si="1035">IF(K350=0,IF(CG350&gt;0,"Error",K350-CG350),K350-CG350)</f>
        <v>0</v>
      </c>
      <c r="CN350" s="780">
        <v>0</v>
      </c>
      <c r="CO350" s="781">
        <f t="shared" si="934"/>
        <v>0</v>
      </c>
      <c r="CP350" s="781">
        <f t="shared" si="935"/>
        <v>15254</v>
      </c>
      <c r="CQ350" s="781">
        <f t="shared" si="936"/>
        <v>0</v>
      </c>
      <c r="CR350" s="875">
        <f t="shared" si="937"/>
        <v>84746</v>
      </c>
      <c r="CS350" s="782">
        <f t="shared" si="938"/>
        <v>100000</v>
      </c>
      <c r="CT350" s="2">
        <f t="shared" si="939"/>
        <v>0</v>
      </c>
    </row>
    <row r="351" spans="2:98" ht="24.75" customHeight="1" x14ac:dyDescent="0.25">
      <c r="B351" s="293" t="str">
        <f t="shared" si="996"/>
        <v>C3</v>
      </c>
      <c r="C351" s="604" t="s">
        <v>249</v>
      </c>
      <c r="D351" s="647"/>
      <c r="E351" s="98"/>
      <c r="F351" s="98"/>
      <c r="G351" s="98"/>
      <c r="H351" s="98"/>
      <c r="I351" s="98"/>
      <c r="J351" s="98"/>
      <c r="K351" s="648"/>
      <c r="L351" s="588"/>
      <c r="M351" s="98">
        <f>+M352</f>
        <v>100000</v>
      </c>
      <c r="N351" s="98"/>
      <c r="O351" s="98"/>
      <c r="P351" s="98"/>
      <c r="Q351" s="98"/>
      <c r="R351" s="98"/>
      <c r="S351" s="98"/>
      <c r="T351" s="98"/>
      <c r="U351" s="98"/>
      <c r="V351" s="98"/>
      <c r="W351" s="98"/>
      <c r="X351" s="98"/>
      <c r="Y351" s="98"/>
      <c r="Z351" s="98"/>
      <c r="AA351" s="98"/>
      <c r="AB351" s="98"/>
      <c r="AC351" s="98"/>
      <c r="AD351" s="98"/>
      <c r="AE351" s="98"/>
      <c r="AF351" s="98"/>
      <c r="AG351" s="311"/>
      <c r="AH351" s="454">
        <f>AH352</f>
        <v>0</v>
      </c>
      <c r="AI351" s="59">
        <f t="shared" si="1021"/>
        <v>0</v>
      </c>
      <c r="AJ351" s="59">
        <f t="shared" si="1021"/>
        <v>0</v>
      </c>
      <c r="AK351" s="308">
        <f>SUBTOTAL(9,AH351:AJ351)</f>
        <v>0</v>
      </c>
      <c r="AL351" s="454">
        <f>AL352</f>
        <v>0</v>
      </c>
      <c r="AM351" s="59">
        <f t="shared" si="1022"/>
        <v>0</v>
      </c>
      <c r="AN351" s="59">
        <f t="shared" si="1022"/>
        <v>0</v>
      </c>
      <c r="AO351" s="455">
        <f>SUBTOTAL(9,AL351:AN351)</f>
        <v>0</v>
      </c>
      <c r="AP351" s="517">
        <f>AP352</f>
        <v>0</v>
      </c>
      <c r="AQ351" s="59">
        <f t="shared" si="1023"/>
        <v>0</v>
      </c>
      <c r="AR351" s="59">
        <f t="shared" si="1023"/>
        <v>0</v>
      </c>
      <c r="AS351" s="308">
        <f>SUBTOTAL(9,AP351:AR351)</f>
        <v>0</v>
      </c>
      <c r="AT351" s="454">
        <f>AT352</f>
        <v>0</v>
      </c>
      <c r="AU351" s="59">
        <f t="shared" si="1024"/>
        <v>0</v>
      </c>
      <c r="AV351" s="59">
        <f t="shared" si="1024"/>
        <v>0</v>
      </c>
      <c r="AW351" s="455">
        <f>SUBTOTAL(9,AT351:AV351)</f>
        <v>0</v>
      </c>
      <c r="AX351" s="517">
        <f>AX352</f>
        <v>0</v>
      </c>
      <c r="AY351" s="59">
        <f t="shared" si="1025"/>
        <v>0</v>
      </c>
      <c r="AZ351" s="59">
        <f t="shared" si="1025"/>
        <v>0</v>
      </c>
      <c r="BA351" s="308">
        <f>SUBTOTAL(9,AX351:AZ351)</f>
        <v>0</v>
      </c>
      <c r="BB351" s="454">
        <f>BB352</f>
        <v>0</v>
      </c>
      <c r="BC351" s="59">
        <f t="shared" si="1026"/>
        <v>0</v>
      </c>
      <c r="BD351" s="59">
        <f t="shared" si="1026"/>
        <v>0</v>
      </c>
      <c r="BE351" s="455">
        <f>SUBTOTAL(9,BB351:BD351)</f>
        <v>0</v>
      </c>
      <c r="BF351" s="517">
        <f>BF352</f>
        <v>3813</v>
      </c>
      <c r="BG351" s="59">
        <f t="shared" si="1027"/>
        <v>0</v>
      </c>
      <c r="BH351" s="59">
        <f t="shared" si="1027"/>
        <v>21187</v>
      </c>
      <c r="BI351" s="308">
        <f>BF351+BG351+BH351</f>
        <v>25000</v>
      </c>
      <c r="BJ351" s="454">
        <f>BJ352</f>
        <v>11441</v>
      </c>
      <c r="BK351" s="59">
        <f t="shared" si="1028"/>
        <v>0</v>
      </c>
      <c r="BL351" s="59">
        <f t="shared" si="1028"/>
        <v>63559</v>
      </c>
      <c r="BM351" s="455">
        <f>BJ351+BK351+BL351</f>
        <v>75000</v>
      </c>
      <c r="BN351" s="517">
        <f>BN352</f>
        <v>0</v>
      </c>
      <c r="BO351" s="59">
        <f t="shared" si="1029"/>
        <v>0</v>
      </c>
      <c r="BP351" s="59">
        <f t="shared" si="1029"/>
        <v>0</v>
      </c>
      <c r="BQ351" s="308">
        <f>BN351+BO351+BP351</f>
        <v>0</v>
      </c>
      <c r="BR351" s="454">
        <f>BR352</f>
        <v>0</v>
      </c>
      <c r="BS351" s="59">
        <f t="shared" si="1030"/>
        <v>0</v>
      </c>
      <c r="BT351" s="59">
        <f t="shared" si="1030"/>
        <v>0</v>
      </c>
      <c r="BU351" s="455">
        <f>BR351+BS351+BT351</f>
        <v>0</v>
      </c>
      <c r="BV351" s="517">
        <f>BV352</f>
        <v>0</v>
      </c>
      <c r="BW351" s="59">
        <f t="shared" si="1031"/>
        <v>0</v>
      </c>
      <c r="BX351" s="59">
        <f t="shared" si="1031"/>
        <v>0</v>
      </c>
      <c r="BY351" s="308">
        <f>BV351+BW351+BX351</f>
        <v>0</v>
      </c>
      <c r="BZ351" s="454">
        <f>BZ352</f>
        <v>0</v>
      </c>
      <c r="CA351" s="59">
        <f t="shared" si="1032"/>
        <v>0</v>
      </c>
      <c r="CB351" s="59">
        <f t="shared" si="1032"/>
        <v>0</v>
      </c>
      <c r="CC351" s="455">
        <f>BZ351+CA351+CB351</f>
        <v>0</v>
      </c>
      <c r="CD351" s="363">
        <f t="shared" si="995"/>
        <v>15254</v>
      </c>
      <c r="CE351" s="60">
        <f t="shared" si="995"/>
        <v>0</v>
      </c>
      <c r="CF351" s="60">
        <f t="shared" si="995"/>
        <v>84746</v>
      </c>
      <c r="CG351" s="364">
        <f t="shared" si="995"/>
        <v>100000</v>
      </c>
      <c r="CH351" s="695"/>
      <c r="CI351" s="118"/>
      <c r="CJ351" s="783"/>
      <c r="CK351" s="784"/>
      <c r="CL351" s="784"/>
      <c r="CM351" s="785"/>
      <c r="CN351" s="783">
        <v>0</v>
      </c>
      <c r="CO351" s="784">
        <f t="shared" si="934"/>
        <v>0</v>
      </c>
      <c r="CP351" s="784">
        <f t="shared" si="935"/>
        <v>15254</v>
      </c>
      <c r="CQ351" s="784">
        <f t="shared" si="936"/>
        <v>0</v>
      </c>
      <c r="CR351" s="876">
        <f t="shared" si="937"/>
        <v>84746</v>
      </c>
      <c r="CS351" s="785">
        <f t="shared" si="938"/>
        <v>100000</v>
      </c>
      <c r="CT351" s="2">
        <f t="shared" si="939"/>
        <v>0</v>
      </c>
    </row>
    <row r="352" spans="2:98" ht="24.75" customHeight="1" x14ac:dyDescent="0.25">
      <c r="B352" s="293" t="str">
        <f t="shared" si="996"/>
        <v>C3</v>
      </c>
      <c r="C352" s="598" t="s">
        <v>250</v>
      </c>
      <c r="D352" s="480"/>
      <c r="E352" s="272"/>
      <c r="F352" s="272"/>
      <c r="G352" s="272"/>
      <c r="H352" s="272"/>
      <c r="I352" s="272"/>
      <c r="J352" s="272"/>
      <c r="K352" s="457"/>
      <c r="L352" s="519"/>
      <c r="M352" s="48">
        <v>100000</v>
      </c>
      <c r="N352" s="48"/>
      <c r="O352" s="48"/>
      <c r="P352" s="48"/>
      <c r="Q352" s="48"/>
      <c r="R352" s="48"/>
      <c r="S352" s="48"/>
      <c r="T352" s="158" t="s">
        <v>28</v>
      </c>
      <c r="U352" s="48" t="s">
        <v>169</v>
      </c>
      <c r="V352" s="48" t="s">
        <v>60</v>
      </c>
      <c r="W352" s="48">
        <v>30</v>
      </c>
      <c r="X352" s="48"/>
      <c r="Y352" s="46">
        <v>44687</v>
      </c>
      <c r="Z352" s="43">
        <f>+Y352+14</f>
        <v>44701</v>
      </c>
      <c r="AA352" s="43">
        <f t="shared" ref="AA352:AB352" si="1036">+Z352+7</f>
        <v>44708</v>
      </c>
      <c r="AB352" s="43">
        <f t="shared" si="1036"/>
        <v>44715</v>
      </c>
      <c r="AC352" s="43"/>
      <c r="AD352" s="43"/>
      <c r="AE352" s="43">
        <f>+AB352+10</f>
        <v>44725</v>
      </c>
      <c r="AF352" s="46">
        <f>AE352+W352</f>
        <v>44755</v>
      </c>
      <c r="AG352" s="310"/>
      <c r="AH352" s="329"/>
      <c r="AI352" s="275"/>
      <c r="AJ352" s="275"/>
      <c r="AK352" s="187">
        <f t="shared" ref="AK352" si="1037">SUBTOTAL(9,AH352:AJ352)</f>
        <v>0</v>
      </c>
      <c r="AL352" s="329"/>
      <c r="AM352" s="275"/>
      <c r="AN352" s="275"/>
      <c r="AO352" s="330">
        <f t="shared" ref="AO352" si="1038">SUBTOTAL(9,AL352:AN352)</f>
        <v>0</v>
      </c>
      <c r="AP352" s="490"/>
      <c r="AQ352" s="275"/>
      <c r="AR352" s="275"/>
      <c r="AS352" s="187">
        <f t="shared" ref="AS352" si="1039">SUBTOTAL(9,AP352:AR352)</f>
        <v>0</v>
      </c>
      <c r="AT352" s="329"/>
      <c r="AU352" s="275"/>
      <c r="AV352" s="275"/>
      <c r="AW352" s="330">
        <f t="shared" ref="AW352" si="1040">SUBTOTAL(9,AT352:AV352)</f>
        <v>0</v>
      </c>
      <c r="AX352" s="490"/>
      <c r="AY352" s="275"/>
      <c r="AZ352" s="275"/>
      <c r="BA352" s="187">
        <f t="shared" ref="BA352" si="1041">SUBTOTAL(9,AX352:AZ352)</f>
        <v>0</v>
      </c>
      <c r="BB352" s="329"/>
      <c r="BC352" s="275"/>
      <c r="BD352" s="275"/>
      <c r="BE352" s="330">
        <f t="shared" ref="BE352" si="1042">SUBTOTAL(9,BB352:BD352)</f>
        <v>0</v>
      </c>
      <c r="BF352" s="490">
        <v>3813</v>
      </c>
      <c r="BG352" s="275"/>
      <c r="BH352" s="275">
        <v>21187</v>
      </c>
      <c r="BI352" s="187">
        <f>BF352+BG352+BH352</f>
        <v>25000</v>
      </c>
      <c r="BJ352" s="329">
        <v>11441</v>
      </c>
      <c r="BK352" s="275"/>
      <c r="BL352" s="275">
        <v>63559</v>
      </c>
      <c r="BM352" s="330">
        <f>BJ352+BK352+BL352</f>
        <v>75000</v>
      </c>
      <c r="BN352" s="490"/>
      <c r="BO352" s="275"/>
      <c r="BP352" s="275"/>
      <c r="BQ352" s="187">
        <f>BN352+BO352+BP352</f>
        <v>0</v>
      </c>
      <c r="BR352" s="329"/>
      <c r="BS352" s="275"/>
      <c r="BT352" s="275"/>
      <c r="BU352" s="330">
        <f>BR352+BS352+BT352</f>
        <v>0</v>
      </c>
      <c r="BV352" s="490"/>
      <c r="BW352" s="275"/>
      <c r="BX352" s="275"/>
      <c r="BY352" s="187">
        <f t="shared" ref="BY352" si="1043">SUBTOTAL(9,BV352:BX352)</f>
        <v>0</v>
      </c>
      <c r="BZ352" s="329"/>
      <c r="CA352" s="275"/>
      <c r="CB352" s="275"/>
      <c r="CC352" s="330">
        <f t="shared" ref="CC352" si="1044">SUBTOTAL(9,BZ352:CB352)</f>
        <v>0</v>
      </c>
      <c r="CD352" s="365">
        <f t="shared" si="995"/>
        <v>15254</v>
      </c>
      <c r="CE352" s="277">
        <f t="shared" si="995"/>
        <v>0</v>
      </c>
      <c r="CF352" s="277">
        <f t="shared" si="995"/>
        <v>84746</v>
      </c>
      <c r="CG352" s="366">
        <f t="shared" si="995"/>
        <v>100000</v>
      </c>
      <c r="CH352" s="695"/>
      <c r="CI352" s="118"/>
      <c r="CJ352" s="744"/>
      <c r="CK352" s="745"/>
      <c r="CL352" s="745"/>
      <c r="CM352" s="746"/>
      <c r="CN352" s="849">
        <v>0</v>
      </c>
      <c r="CO352" s="851">
        <f t="shared" si="934"/>
        <v>0</v>
      </c>
      <c r="CP352" s="851">
        <f t="shared" si="935"/>
        <v>15254</v>
      </c>
      <c r="CQ352" s="851">
        <f t="shared" si="936"/>
        <v>0</v>
      </c>
      <c r="CR352" s="861">
        <f t="shared" si="937"/>
        <v>84746</v>
      </c>
      <c r="CS352" s="853">
        <f t="shared" si="938"/>
        <v>100000</v>
      </c>
      <c r="CT352" s="2">
        <f t="shared" si="939"/>
        <v>0</v>
      </c>
    </row>
    <row r="353" spans="2:98" ht="24.75" customHeight="1" x14ac:dyDescent="0.25">
      <c r="B353" s="293" t="str">
        <f t="shared" si="996"/>
        <v>C3</v>
      </c>
      <c r="C353" s="597" t="s">
        <v>251</v>
      </c>
      <c r="D353" s="649">
        <v>2326271</v>
      </c>
      <c r="E353" s="278"/>
      <c r="F353" s="278">
        <v>12923729</v>
      </c>
      <c r="G353" s="278">
        <f t="shared" si="962"/>
        <v>15250000</v>
      </c>
      <c r="H353" s="76">
        <v>2326271</v>
      </c>
      <c r="I353" s="76"/>
      <c r="J353" s="76">
        <v>12923729</v>
      </c>
      <c r="K353" s="646">
        <f t="shared" si="963"/>
        <v>15250000</v>
      </c>
      <c r="L353" s="587"/>
      <c r="M353" s="38">
        <f>+M354</f>
        <v>15250000</v>
      </c>
      <c r="N353" s="38"/>
      <c r="O353" s="38"/>
      <c r="P353" s="38"/>
      <c r="Q353" s="76" t="s">
        <v>680</v>
      </c>
      <c r="R353" s="76">
        <v>4</v>
      </c>
      <c r="S353" s="38" t="s">
        <v>128</v>
      </c>
      <c r="T353" s="38"/>
      <c r="U353" s="76"/>
      <c r="V353" s="38"/>
      <c r="W353" s="38"/>
      <c r="X353" s="38"/>
      <c r="Y353" s="38"/>
      <c r="Z353" s="38"/>
      <c r="AA353" s="38"/>
      <c r="AB353" s="38"/>
      <c r="AC353" s="76"/>
      <c r="AD353" s="76"/>
      <c r="AE353" s="76"/>
      <c r="AF353" s="76"/>
      <c r="AG353" s="311"/>
      <c r="AH353" s="361">
        <f>AH354</f>
        <v>0</v>
      </c>
      <c r="AI353" s="58">
        <f t="shared" ref="AI353:AJ354" si="1045">AI354</f>
        <v>0</v>
      </c>
      <c r="AJ353" s="58">
        <f t="shared" si="1045"/>
        <v>0</v>
      </c>
      <c r="AK353" s="307">
        <f>SUBTOTAL(9,AH353:AJ353)</f>
        <v>0</v>
      </c>
      <c r="AL353" s="361">
        <f>AL354</f>
        <v>0</v>
      </c>
      <c r="AM353" s="58">
        <f t="shared" ref="AM353:AN354" si="1046">AM354</f>
        <v>0</v>
      </c>
      <c r="AN353" s="58">
        <f t="shared" si="1046"/>
        <v>0</v>
      </c>
      <c r="AO353" s="362">
        <f>SUBTOTAL(9,AL353:AN353)</f>
        <v>0</v>
      </c>
      <c r="AP353" s="516">
        <f>AP354</f>
        <v>0</v>
      </c>
      <c r="AQ353" s="58">
        <f t="shared" ref="AQ353:AR354" si="1047">AQ354</f>
        <v>0</v>
      </c>
      <c r="AR353" s="58">
        <f t="shared" si="1047"/>
        <v>0</v>
      </c>
      <c r="AS353" s="307">
        <f>SUBTOTAL(9,AP353:AR353)</f>
        <v>0</v>
      </c>
      <c r="AT353" s="361">
        <f>AT354</f>
        <v>0</v>
      </c>
      <c r="AU353" s="58">
        <f t="shared" ref="AU353:AV354" si="1048">AU354</f>
        <v>0</v>
      </c>
      <c r="AV353" s="58">
        <f t="shared" si="1048"/>
        <v>0</v>
      </c>
      <c r="AW353" s="362">
        <f>SUBTOTAL(9,AT353:AV353)</f>
        <v>0</v>
      </c>
      <c r="AX353" s="516">
        <f>AX354</f>
        <v>0</v>
      </c>
      <c r="AY353" s="58">
        <f t="shared" ref="AY353:AZ354" si="1049">AY354</f>
        <v>0</v>
      </c>
      <c r="AZ353" s="58">
        <f t="shared" si="1049"/>
        <v>0</v>
      </c>
      <c r="BA353" s="307">
        <f>SUBTOTAL(9,AX353:AZ353)</f>
        <v>0</v>
      </c>
      <c r="BB353" s="361">
        <f>BB354</f>
        <v>0</v>
      </c>
      <c r="BC353" s="58">
        <f t="shared" ref="BC353:BD354" si="1050">BC354</f>
        <v>0</v>
      </c>
      <c r="BD353" s="58">
        <f t="shared" si="1050"/>
        <v>0</v>
      </c>
      <c r="BE353" s="362">
        <f>SUBTOTAL(9,BB353:BD353)</f>
        <v>0</v>
      </c>
      <c r="BF353" s="516">
        <f>BF354</f>
        <v>0</v>
      </c>
      <c r="BG353" s="58">
        <f t="shared" ref="BG353:BH354" si="1051">BG354</f>
        <v>0</v>
      </c>
      <c r="BH353" s="58">
        <f t="shared" si="1051"/>
        <v>0</v>
      </c>
      <c r="BI353" s="307">
        <f>SUBTOTAL(9,BF353:BH353)</f>
        <v>0</v>
      </c>
      <c r="BJ353" s="361">
        <f>BJ354</f>
        <v>0</v>
      </c>
      <c r="BK353" s="58">
        <f t="shared" ref="BK353:BL354" si="1052">BK354</f>
        <v>0</v>
      </c>
      <c r="BL353" s="58">
        <f t="shared" si="1052"/>
        <v>0</v>
      </c>
      <c r="BM353" s="362">
        <f>SUBTOTAL(9,BJ353:BL353)</f>
        <v>0</v>
      </c>
      <c r="BN353" s="516">
        <f>BN354</f>
        <v>0</v>
      </c>
      <c r="BO353" s="58">
        <f t="shared" ref="BO353:BP354" si="1053">BO354</f>
        <v>0</v>
      </c>
      <c r="BP353" s="58">
        <f t="shared" si="1053"/>
        <v>0</v>
      </c>
      <c r="BQ353" s="307">
        <f>SUBTOTAL(9,BN353:BP353)</f>
        <v>0</v>
      </c>
      <c r="BR353" s="361">
        <f>BR354</f>
        <v>0</v>
      </c>
      <c r="BS353" s="58">
        <f t="shared" ref="BS353:BT354" si="1054">BS354</f>
        <v>0</v>
      </c>
      <c r="BT353" s="58">
        <f t="shared" si="1054"/>
        <v>0</v>
      </c>
      <c r="BU353" s="362">
        <f>SUBTOTAL(9,BR353:BT353)</f>
        <v>0</v>
      </c>
      <c r="BV353" s="516">
        <f>BV354</f>
        <v>0</v>
      </c>
      <c r="BW353" s="58">
        <f t="shared" ref="BW353:BX354" si="1055">BW354</f>
        <v>0</v>
      </c>
      <c r="BX353" s="58">
        <f t="shared" si="1055"/>
        <v>0</v>
      </c>
      <c r="BY353" s="307">
        <f>SUBTOTAL(9,BV353:BX353)</f>
        <v>0</v>
      </c>
      <c r="BZ353" s="361">
        <f>BZ354</f>
        <v>0</v>
      </c>
      <c r="CA353" s="58">
        <f t="shared" ref="CA353:CB354" si="1056">CA354</f>
        <v>0</v>
      </c>
      <c r="CB353" s="58">
        <f t="shared" si="1056"/>
        <v>0</v>
      </c>
      <c r="CC353" s="362">
        <f>SUBTOTAL(9,BZ353:CB353)</f>
        <v>0</v>
      </c>
      <c r="CD353" s="368">
        <f t="shared" si="995"/>
        <v>0</v>
      </c>
      <c r="CE353" s="62">
        <f t="shared" si="995"/>
        <v>0</v>
      </c>
      <c r="CF353" s="62">
        <f t="shared" si="995"/>
        <v>0</v>
      </c>
      <c r="CG353" s="369">
        <f t="shared" si="995"/>
        <v>0</v>
      </c>
      <c r="CH353" s="695" t="s">
        <v>739</v>
      </c>
      <c r="CI353" s="118" t="s">
        <v>766</v>
      </c>
      <c r="CJ353" s="780">
        <f>IF(H353=0,IF(CD353&gt;0,"Error",H353-CD353),H353-CD353)</f>
        <v>2326271</v>
      </c>
      <c r="CK353" s="781">
        <f t="shared" ref="CK353" si="1057">IF(I353=0,IF(CE353&gt;0,"Error",I353-CE353),I353-CE353)</f>
        <v>0</v>
      </c>
      <c r="CL353" s="781">
        <f t="shared" ref="CL353" si="1058">IF(J353=0,IF(CF353&gt;0,"Error",J353-CF353),J353-CF353)</f>
        <v>12923729</v>
      </c>
      <c r="CM353" s="782">
        <f t="shared" ref="CM353" si="1059">IF(K353=0,IF(CG353&gt;0,"Error",K353-CG353),K353-CG353)</f>
        <v>15250000</v>
      </c>
      <c r="CN353" s="780">
        <v>0</v>
      </c>
      <c r="CO353" s="781">
        <f t="shared" si="934"/>
        <v>0</v>
      </c>
      <c r="CP353" s="781">
        <f t="shared" si="935"/>
        <v>0</v>
      </c>
      <c r="CQ353" s="781">
        <f t="shared" si="936"/>
        <v>0</v>
      </c>
      <c r="CR353" s="875">
        <f t="shared" si="937"/>
        <v>0</v>
      </c>
      <c r="CS353" s="782">
        <f t="shared" si="938"/>
        <v>0</v>
      </c>
      <c r="CT353" s="2">
        <f t="shared" si="939"/>
        <v>0</v>
      </c>
    </row>
    <row r="354" spans="2:98" ht="24.75" customHeight="1" x14ac:dyDescent="0.25">
      <c r="B354" s="293" t="str">
        <f t="shared" si="996"/>
        <v>C3</v>
      </c>
      <c r="C354" s="604" t="s">
        <v>252</v>
      </c>
      <c r="D354" s="647"/>
      <c r="E354" s="98"/>
      <c r="F354" s="98"/>
      <c r="G354" s="98"/>
      <c r="H354" s="98"/>
      <c r="I354" s="98"/>
      <c r="J354" s="98"/>
      <c r="K354" s="648"/>
      <c r="L354" s="588"/>
      <c r="M354" s="98">
        <f>+M355</f>
        <v>15250000</v>
      </c>
      <c r="N354" s="98"/>
      <c r="O354" s="98"/>
      <c r="P354" s="98"/>
      <c r="Q354" s="98"/>
      <c r="R354" s="98"/>
      <c r="S354" s="98"/>
      <c r="T354" s="98"/>
      <c r="U354" s="98"/>
      <c r="V354" s="98"/>
      <c r="W354" s="98"/>
      <c r="X354" s="98"/>
      <c r="Y354" s="98"/>
      <c r="Z354" s="98"/>
      <c r="AA354" s="98"/>
      <c r="AB354" s="98"/>
      <c r="AC354" s="98"/>
      <c r="AD354" s="98"/>
      <c r="AE354" s="98"/>
      <c r="AF354" s="98"/>
      <c r="AG354" s="311"/>
      <c r="AH354" s="454">
        <f>AH355</f>
        <v>0</v>
      </c>
      <c r="AI354" s="59">
        <f t="shared" si="1045"/>
        <v>0</v>
      </c>
      <c r="AJ354" s="59">
        <f t="shared" si="1045"/>
        <v>0</v>
      </c>
      <c r="AK354" s="308">
        <f>SUBTOTAL(9,AH354:AJ354)</f>
        <v>0</v>
      </c>
      <c r="AL354" s="454">
        <f>AL355</f>
        <v>0</v>
      </c>
      <c r="AM354" s="59">
        <f t="shared" si="1046"/>
        <v>0</v>
      </c>
      <c r="AN354" s="59">
        <f t="shared" si="1046"/>
        <v>0</v>
      </c>
      <c r="AO354" s="455">
        <f>SUBTOTAL(9,AL354:AN354)</f>
        <v>0</v>
      </c>
      <c r="AP354" s="517">
        <f>AP355</f>
        <v>0</v>
      </c>
      <c r="AQ354" s="59">
        <f t="shared" si="1047"/>
        <v>0</v>
      </c>
      <c r="AR354" s="59">
        <f t="shared" si="1047"/>
        <v>0</v>
      </c>
      <c r="AS354" s="308">
        <f>SUBTOTAL(9,AP354:AR354)</f>
        <v>0</v>
      </c>
      <c r="AT354" s="454">
        <f>AT355</f>
        <v>0</v>
      </c>
      <c r="AU354" s="59">
        <f t="shared" si="1048"/>
        <v>0</v>
      </c>
      <c r="AV354" s="59">
        <f t="shared" si="1048"/>
        <v>0</v>
      </c>
      <c r="AW354" s="455">
        <f>SUBTOTAL(9,AT354:AV354)</f>
        <v>0</v>
      </c>
      <c r="AX354" s="517">
        <f>AX355</f>
        <v>0</v>
      </c>
      <c r="AY354" s="59">
        <f t="shared" si="1049"/>
        <v>0</v>
      </c>
      <c r="AZ354" s="59">
        <f t="shared" si="1049"/>
        <v>0</v>
      </c>
      <c r="BA354" s="308">
        <f>SUBTOTAL(9,AX354:AZ354)</f>
        <v>0</v>
      </c>
      <c r="BB354" s="454">
        <f>BB355</f>
        <v>0</v>
      </c>
      <c r="BC354" s="59">
        <f t="shared" si="1050"/>
        <v>0</v>
      </c>
      <c r="BD354" s="59">
        <f t="shared" si="1050"/>
        <v>0</v>
      </c>
      <c r="BE354" s="455">
        <f>SUBTOTAL(9,BB354:BD354)</f>
        <v>0</v>
      </c>
      <c r="BF354" s="517">
        <f>BF355</f>
        <v>0</v>
      </c>
      <c r="BG354" s="59">
        <f t="shared" si="1051"/>
        <v>0</v>
      </c>
      <c r="BH354" s="59">
        <f t="shared" si="1051"/>
        <v>0</v>
      </c>
      <c r="BI354" s="308">
        <f>SUBTOTAL(9,BF354:BH354)</f>
        <v>0</v>
      </c>
      <c r="BJ354" s="454">
        <f>BJ355</f>
        <v>0</v>
      </c>
      <c r="BK354" s="59">
        <f t="shared" si="1052"/>
        <v>0</v>
      </c>
      <c r="BL354" s="59">
        <f t="shared" si="1052"/>
        <v>0</v>
      </c>
      <c r="BM354" s="455">
        <f>SUBTOTAL(9,BJ354:BL354)</f>
        <v>0</v>
      </c>
      <c r="BN354" s="517">
        <f>BN355</f>
        <v>0</v>
      </c>
      <c r="BO354" s="59">
        <f t="shared" si="1053"/>
        <v>0</v>
      </c>
      <c r="BP354" s="59">
        <f t="shared" si="1053"/>
        <v>0</v>
      </c>
      <c r="BQ354" s="308">
        <f>SUBTOTAL(9,BN354:BP354)</f>
        <v>0</v>
      </c>
      <c r="BR354" s="454">
        <f>BR355</f>
        <v>0</v>
      </c>
      <c r="BS354" s="59">
        <f t="shared" si="1054"/>
        <v>0</v>
      </c>
      <c r="BT354" s="59">
        <f t="shared" si="1054"/>
        <v>0</v>
      </c>
      <c r="BU354" s="455">
        <f>SUBTOTAL(9,BR354:BT354)</f>
        <v>0</v>
      </c>
      <c r="BV354" s="517">
        <f>BV355</f>
        <v>0</v>
      </c>
      <c r="BW354" s="59">
        <f t="shared" si="1055"/>
        <v>0</v>
      </c>
      <c r="BX354" s="59">
        <f t="shared" si="1055"/>
        <v>0</v>
      </c>
      <c r="BY354" s="308">
        <f>SUBTOTAL(9,BV354:BX354)</f>
        <v>0</v>
      </c>
      <c r="BZ354" s="454">
        <f>BZ355</f>
        <v>0</v>
      </c>
      <c r="CA354" s="59">
        <f t="shared" si="1056"/>
        <v>0</v>
      </c>
      <c r="CB354" s="59">
        <f t="shared" si="1056"/>
        <v>0</v>
      </c>
      <c r="CC354" s="455">
        <f>SUBTOTAL(9,BZ354:CB354)</f>
        <v>0</v>
      </c>
      <c r="CD354" s="363">
        <f t="shared" si="995"/>
        <v>0</v>
      </c>
      <c r="CE354" s="60">
        <f t="shared" si="995"/>
        <v>0</v>
      </c>
      <c r="CF354" s="60">
        <f t="shared" si="995"/>
        <v>0</v>
      </c>
      <c r="CG354" s="364">
        <f t="shared" si="995"/>
        <v>0</v>
      </c>
      <c r="CH354" s="695"/>
      <c r="CI354" s="118"/>
      <c r="CJ354" s="783"/>
      <c r="CK354" s="784"/>
      <c r="CL354" s="784"/>
      <c r="CM354" s="785"/>
      <c r="CN354" s="783">
        <v>0</v>
      </c>
      <c r="CO354" s="784">
        <f t="shared" si="934"/>
        <v>0</v>
      </c>
      <c r="CP354" s="784">
        <f t="shared" si="935"/>
        <v>0</v>
      </c>
      <c r="CQ354" s="784">
        <f t="shared" si="936"/>
        <v>0</v>
      </c>
      <c r="CR354" s="876">
        <f t="shared" si="937"/>
        <v>0</v>
      </c>
      <c r="CS354" s="785">
        <f t="shared" si="938"/>
        <v>0</v>
      </c>
      <c r="CT354" s="2">
        <f t="shared" si="939"/>
        <v>0</v>
      </c>
    </row>
    <row r="355" spans="2:98" ht="24.75" customHeight="1" x14ac:dyDescent="0.25">
      <c r="B355" s="293" t="str">
        <f t="shared" si="996"/>
        <v>C3</v>
      </c>
      <c r="C355" s="598" t="s">
        <v>253</v>
      </c>
      <c r="D355" s="480"/>
      <c r="E355" s="272"/>
      <c r="F355" s="272"/>
      <c r="G355" s="272"/>
      <c r="H355" s="272"/>
      <c r="I355" s="272"/>
      <c r="J355" s="272"/>
      <c r="K355" s="457"/>
      <c r="L355" s="519"/>
      <c r="M355" s="48">
        <v>15250000</v>
      </c>
      <c r="N355" s="48"/>
      <c r="O355" s="48"/>
      <c r="P355" s="48"/>
      <c r="Q355" s="48"/>
      <c r="R355" s="48"/>
      <c r="S355" s="48"/>
      <c r="T355" s="158" t="s">
        <v>28</v>
      </c>
      <c r="U355" s="48" t="s">
        <v>169</v>
      </c>
      <c r="V355" s="48" t="s">
        <v>75</v>
      </c>
      <c r="W355" s="99">
        <v>150</v>
      </c>
      <c r="X355" s="99"/>
      <c r="Y355" s="46">
        <v>44957</v>
      </c>
      <c r="Z355" s="46">
        <f>+Y355+14</f>
        <v>44971</v>
      </c>
      <c r="AA355" s="46">
        <f>+Z355+7+5+2</f>
        <v>44985</v>
      </c>
      <c r="AB355" s="46">
        <f>+AA355+30+7</f>
        <v>45022</v>
      </c>
      <c r="AC355" s="46">
        <f>+AB355+3+3+14</f>
        <v>45042</v>
      </c>
      <c r="AD355" s="46">
        <f>+AC355+3</f>
        <v>45045</v>
      </c>
      <c r="AE355" s="46">
        <f>+AD355+7+7</f>
        <v>45059</v>
      </c>
      <c r="AF355" s="46">
        <f>AE355+W355</f>
        <v>45209</v>
      </c>
      <c r="AG355" s="310"/>
      <c r="AH355" s="329"/>
      <c r="AI355" s="275"/>
      <c r="AJ355" s="275"/>
      <c r="AK355" s="187">
        <f t="shared" ref="AK355" si="1060">SUBTOTAL(9,AH355:AJ355)</f>
        <v>0</v>
      </c>
      <c r="AL355" s="329"/>
      <c r="AM355" s="275"/>
      <c r="AN355" s="275"/>
      <c r="AO355" s="330">
        <f t="shared" ref="AO355" si="1061">SUBTOTAL(9,AL355:AN355)</f>
        <v>0</v>
      </c>
      <c r="AP355" s="490"/>
      <c r="AQ355" s="275"/>
      <c r="AR355" s="275"/>
      <c r="AS355" s="187">
        <f t="shared" ref="AS355" si="1062">SUBTOTAL(9,AP355:AR355)</f>
        <v>0</v>
      </c>
      <c r="AT355" s="329"/>
      <c r="AU355" s="275"/>
      <c r="AV355" s="275"/>
      <c r="AW355" s="330">
        <f t="shared" ref="AW355" si="1063">SUBTOTAL(9,AT355:AV355)</f>
        <v>0</v>
      </c>
      <c r="AX355" s="490"/>
      <c r="AY355" s="275"/>
      <c r="AZ355" s="275"/>
      <c r="BA355" s="187">
        <f t="shared" ref="BA355" si="1064">SUBTOTAL(9,AX355:AZ355)</f>
        <v>0</v>
      </c>
      <c r="BB355" s="329"/>
      <c r="BC355" s="275"/>
      <c r="BD355" s="275"/>
      <c r="BE355" s="330">
        <f t="shared" ref="BE355" si="1065">SUBTOTAL(9,BB355:BD355)</f>
        <v>0</v>
      </c>
      <c r="BF355" s="490"/>
      <c r="BG355" s="275"/>
      <c r="BH355" s="275"/>
      <c r="BI355" s="187">
        <f t="shared" ref="BI355" si="1066">SUBTOTAL(9,BF355:BH355)</f>
        <v>0</v>
      </c>
      <c r="BJ355" s="329"/>
      <c r="BK355" s="275"/>
      <c r="BL355" s="275"/>
      <c r="BM355" s="330">
        <f t="shared" ref="BM355" si="1067">SUBTOTAL(9,BJ355:BL355)</f>
        <v>0</v>
      </c>
      <c r="BN355" s="490"/>
      <c r="BO355" s="275"/>
      <c r="BP355" s="275"/>
      <c r="BQ355" s="187">
        <f t="shared" ref="BQ355" si="1068">SUBTOTAL(9,BN355:BP355)</f>
        <v>0</v>
      </c>
      <c r="BR355" s="329"/>
      <c r="BS355" s="275"/>
      <c r="BT355" s="275"/>
      <c r="BU355" s="330">
        <f t="shared" ref="BU355" si="1069">SUBTOTAL(9,BR355:BT355)</f>
        <v>0</v>
      </c>
      <c r="BV355" s="490"/>
      <c r="BW355" s="275"/>
      <c r="BX355" s="275"/>
      <c r="BY355" s="187">
        <f t="shared" ref="BY355" si="1070">SUBTOTAL(9,BV355:BX355)</f>
        <v>0</v>
      </c>
      <c r="BZ355" s="329"/>
      <c r="CA355" s="275"/>
      <c r="CB355" s="275"/>
      <c r="CC355" s="330">
        <f t="shared" ref="CC355" si="1071">SUBTOTAL(9,BZ355:CB355)</f>
        <v>0</v>
      </c>
      <c r="CD355" s="365">
        <f t="shared" si="995"/>
        <v>0</v>
      </c>
      <c r="CE355" s="277">
        <f t="shared" si="995"/>
        <v>0</v>
      </c>
      <c r="CF355" s="277">
        <f t="shared" si="995"/>
        <v>0</v>
      </c>
      <c r="CG355" s="366">
        <f t="shared" si="995"/>
        <v>0</v>
      </c>
      <c r="CH355" s="695"/>
      <c r="CI355" s="118"/>
      <c r="CJ355" s="744"/>
      <c r="CK355" s="745"/>
      <c r="CL355" s="745"/>
      <c r="CM355" s="746"/>
      <c r="CN355" s="849">
        <v>0</v>
      </c>
      <c r="CO355" s="851">
        <f t="shared" si="934"/>
        <v>0</v>
      </c>
      <c r="CP355" s="851">
        <f t="shared" si="935"/>
        <v>0</v>
      </c>
      <c r="CQ355" s="851">
        <f t="shared" si="936"/>
        <v>0</v>
      </c>
      <c r="CR355" s="861">
        <f t="shared" si="937"/>
        <v>0</v>
      </c>
      <c r="CS355" s="853">
        <f t="shared" si="938"/>
        <v>0</v>
      </c>
      <c r="CT355" s="2">
        <f t="shared" si="939"/>
        <v>0</v>
      </c>
    </row>
    <row r="356" spans="2:98" ht="24.75" customHeight="1" x14ac:dyDescent="0.25">
      <c r="B356" s="293" t="str">
        <f t="shared" si="996"/>
        <v>C3</v>
      </c>
      <c r="C356" s="603" t="s">
        <v>254</v>
      </c>
      <c r="D356" s="632">
        <f t="shared" ref="D356:K356" si="1072">+D357+D369+D377</f>
        <v>2247179</v>
      </c>
      <c r="E356" s="34">
        <f t="shared" si="1072"/>
        <v>0</v>
      </c>
      <c r="F356" s="34">
        <f t="shared" si="1072"/>
        <v>12484324</v>
      </c>
      <c r="G356" s="34">
        <f t="shared" si="1072"/>
        <v>14731503</v>
      </c>
      <c r="H356" s="97">
        <f t="shared" si="1072"/>
        <v>2247178.1864406778</v>
      </c>
      <c r="I356" s="97">
        <f t="shared" si="1072"/>
        <v>0</v>
      </c>
      <c r="J356" s="97">
        <f t="shared" si="1072"/>
        <v>12484321.813559322</v>
      </c>
      <c r="K356" s="644">
        <f t="shared" si="1072"/>
        <v>14731500</v>
      </c>
      <c r="L356" s="618"/>
      <c r="M356" s="34">
        <f>+M357+M369+M377</f>
        <v>14731500</v>
      </c>
      <c r="N356" s="34"/>
      <c r="O356" s="34"/>
      <c r="P356" s="34"/>
      <c r="Q356" s="34"/>
      <c r="R356" s="34"/>
      <c r="S356" s="34"/>
      <c r="T356" s="34"/>
      <c r="U356" s="34"/>
      <c r="V356" s="34"/>
      <c r="W356" s="34"/>
      <c r="X356" s="34"/>
      <c r="Y356" s="34"/>
      <c r="Z356" s="34"/>
      <c r="AA356" s="34"/>
      <c r="AB356" s="34"/>
      <c r="AC356" s="34"/>
      <c r="AD356" s="34"/>
      <c r="AE356" s="34"/>
      <c r="AF356" s="34"/>
      <c r="AG356" s="406"/>
      <c r="AH356" s="359">
        <f>AH357+AH369+AH377</f>
        <v>0</v>
      </c>
      <c r="AI356" s="274">
        <f>AI357+AI369+AI377</f>
        <v>0</v>
      </c>
      <c r="AJ356" s="274">
        <f>AJ357+AJ369+AJ377</f>
        <v>0</v>
      </c>
      <c r="AK356" s="306">
        <f>SUBTOTAL(9,AH356:AJ356)</f>
        <v>0</v>
      </c>
      <c r="AL356" s="359">
        <f>AL357+AL369+AL377</f>
        <v>0</v>
      </c>
      <c r="AM356" s="274">
        <f>AM357+AM369+AM377</f>
        <v>0</v>
      </c>
      <c r="AN356" s="274">
        <f>AN357+AN369+AN377</f>
        <v>0</v>
      </c>
      <c r="AO356" s="360">
        <f>SUBTOTAL(9,AL356:AN356)</f>
        <v>0</v>
      </c>
      <c r="AP356" s="515">
        <f>AP357+AP369+AP377</f>
        <v>0</v>
      </c>
      <c r="AQ356" s="274">
        <f>AQ357+AQ369+AQ377</f>
        <v>0</v>
      </c>
      <c r="AR356" s="274">
        <f>AR357+AR369+AR377</f>
        <v>0</v>
      </c>
      <c r="AS356" s="306">
        <f>SUBTOTAL(9,AP356:AR356)</f>
        <v>0</v>
      </c>
      <c r="AT356" s="359">
        <f>AT357+AT369+AT377</f>
        <v>0</v>
      </c>
      <c r="AU356" s="274">
        <f>AU357+AU369+AU377</f>
        <v>0</v>
      </c>
      <c r="AV356" s="274">
        <f>AV357+AV369+AV377</f>
        <v>0</v>
      </c>
      <c r="AW356" s="360">
        <f>SUBTOTAL(9,AT356:AV356)</f>
        <v>0</v>
      </c>
      <c r="AX356" s="515">
        <f>AX357+AX369+AX377</f>
        <v>0</v>
      </c>
      <c r="AY356" s="274">
        <f>AY357+AY369+AY377</f>
        <v>0</v>
      </c>
      <c r="AZ356" s="274">
        <f>AZ357+AZ369+AZ377</f>
        <v>0</v>
      </c>
      <c r="BA356" s="306">
        <f>SUBTOTAL(9,AX356:AZ356)</f>
        <v>0</v>
      </c>
      <c r="BB356" s="359">
        <f>BB357+BB369+BB377</f>
        <v>640</v>
      </c>
      <c r="BC356" s="274">
        <f>BC357+BC369+BC377</f>
        <v>0</v>
      </c>
      <c r="BD356" s="274">
        <f>BD357+BD369+BD377</f>
        <v>7360</v>
      </c>
      <c r="BE356" s="360">
        <f>SUBTOTAL(9,BB356:BD356)</f>
        <v>8000</v>
      </c>
      <c r="BF356" s="515">
        <f>BF357+BF369+BF377</f>
        <v>7682.7118644067796</v>
      </c>
      <c r="BG356" s="274">
        <f>BG357+BG369+BG377</f>
        <v>0</v>
      </c>
      <c r="BH356" s="274">
        <f>BH357+BH369+BH377</f>
        <v>73117.288135593219</v>
      </c>
      <c r="BI356" s="306">
        <f>SUBTOTAL(9,BF356:BH356)</f>
        <v>80800</v>
      </c>
      <c r="BJ356" s="359">
        <f>BJ357+BJ369+BJ377</f>
        <v>139622.88135593216</v>
      </c>
      <c r="BK356" s="274">
        <f>BK357+BK369+BK377</f>
        <v>0</v>
      </c>
      <c r="BL356" s="274">
        <f>BL357+BL369+BL377</f>
        <v>813727.11864406778</v>
      </c>
      <c r="BM356" s="360">
        <f>SUBTOTAL(9,BJ356:BL356)</f>
        <v>953350</v>
      </c>
      <c r="BN356" s="515">
        <f>BN357+BN369+BN377</f>
        <v>32584.576271186437</v>
      </c>
      <c r="BO356" s="274">
        <f>BO357+BO369+BO377</f>
        <v>0</v>
      </c>
      <c r="BP356" s="274">
        <f>BP357+BP369+BP377</f>
        <v>215265.42372881356</v>
      </c>
      <c r="BQ356" s="306">
        <f>SUBTOTAL(9,BN356:BP356)</f>
        <v>247850</v>
      </c>
      <c r="BR356" s="359">
        <f>BR357+BR369+BR377</f>
        <v>175866.94915254234</v>
      </c>
      <c r="BS356" s="274">
        <f>BS357+BS369+BS377</f>
        <v>0</v>
      </c>
      <c r="BT356" s="274">
        <f>BT357+BT369+BT377</f>
        <v>1015083.0508474577</v>
      </c>
      <c r="BU356" s="360">
        <f>SUBTOTAL(9,BR356:BT356)</f>
        <v>1190950</v>
      </c>
      <c r="BV356" s="515">
        <f>BV357+BV369+BV377</f>
        <v>83922.033898305061</v>
      </c>
      <c r="BW356" s="274">
        <f>BW357+BW369+BW377</f>
        <v>0</v>
      </c>
      <c r="BX356" s="274">
        <f>BX357+BX369+BX377</f>
        <v>504277.96610169491</v>
      </c>
      <c r="BY356" s="306">
        <f>SUBTOTAL(9,BV356:BX356)</f>
        <v>588200</v>
      </c>
      <c r="BZ356" s="359">
        <f>BZ357+BZ369+BZ377</f>
        <v>272696.18644067791</v>
      </c>
      <c r="CA356" s="274">
        <f>CA357+CA369+CA377</f>
        <v>0</v>
      </c>
      <c r="CB356" s="274">
        <f>CB357+CB369+CB377</f>
        <v>1514978.8135593222</v>
      </c>
      <c r="CC356" s="360">
        <f>SUBTOTAL(9,BZ356:CB356)</f>
        <v>1787675</v>
      </c>
      <c r="CD356" s="371">
        <f t="shared" si="995"/>
        <v>713015.33898305055</v>
      </c>
      <c r="CE356" s="276">
        <f t="shared" si="995"/>
        <v>0</v>
      </c>
      <c r="CF356" s="276">
        <f t="shared" si="995"/>
        <v>4143809.661016949</v>
      </c>
      <c r="CG356" s="372">
        <f t="shared" si="995"/>
        <v>4856825</v>
      </c>
      <c r="CH356" s="695"/>
      <c r="CI356" s="118"/>
      <c r="CJ356" s="777">
        <f>IF(H356=0,IF(CD356&gt;0,"Error",H356-CD356),H356-CD356)</f>
        <v>1534162.8474576273</v>
      </c>
      <c r="CK356" s="778">
        <f t="shared" ref="CK356:CK357" si="1073">IF(I356=0,IF(CE356&gt;0,"Error",I356-CE356),I356-CE356)</f>
        <v>0</v>
      </c>
      <c r="CL356" s="778">
        <f t="shared" ref="CL356:CL357" si="1074">IF(J356=0,IF(CF356&gt;0,"Error",J356-CF356),J356-CF356)</f>
        <v>8340512.1525423732</v>
      </c>
      <c r="CM356" s="779">
        <f t="shared" ref="CM356:CM357" si="1075">IF(K356=0,IF(CG356&gt;0,"Error",K356-CG356),K356-CG356)</f>
        <v>9874675</v>
      </c>
      <c r="CN356" s="848">
        <v>0</v>
      </c>
      <c r="CO356" s="850">
        <f t="shared" si="934"/>
        <v>0</v>
      </c>
      <c r="CP356" s="850">
        <f t="shared" si="935"/>
        <v>713015.33898305055</v>
      </c>
      <c r="CQ356" s="850">
        <f t="shared" si="936"/>
        <v>0</v>
      </c>
      <c r="CR356" s="874">
        <f t="shared" si="937"/>
        <v>4143809.661016949</v>
      </c>
      <c r="CS356" s="852">
        <f t="shared" si="938"/>
        <v>4856825</v>
      </c>
      <c r="CT356" s="2">
        <f t="shared" si="939"/>
        <v>0</v>
      </c>
    </row>
    <row r="357" spans="2:98" ht="24.75" customHeight="1" x14ac:dyDescent="0.25">
      <c r="B357" s="293" t="str">
        <f t="shared" si="996"/>
        <v>C3</v>
      </c>
      <c r="C357" s="597" t="s">
        <v>255</v>
      </c>
      <c r="D357" s="649">
        <v>1126297</v>
      </c>
      <c r="E357" s="278"/>
      <c r="F357" s="278">
        <v>6257203</v>
      </c>
      <c r="G357" s="278">
        <f t="shared" ref="G357:G377" si="1076">+D357+E357+F357</f>
        <v>7383500</v>
      </c>
      <c r="H357" s="76">
        <v>1126297</v>
      </c>
      <c r="I357" s="76"/>
      <c r="J357" s="76">
        <v>6257203</v>
      </c>
      <c r="K357" s="646">
        <f t="shared" ref="K357:K377" si="1077">+H357+I357+J357</f>
        <v>7383500</v>
      </c>
      <c r="L357" s="587"/>
      <c r="M357" s="38">
        <f>+M366+M358</f>
        <v>7383500</v>
      </c>
      <c r="N357" s="38"/>
      <c r="O357" s="38"/>
      <c r="P357" s="38"/>
      <c r="Q357" s="76" t="s">
        <v>681</v>
      </c>
      <c r="R357" s="76">
        <v>50</v>
      </c>
      <c r="S357" s="38" t="s">
        <v>128</v>
      </c>
      <c r="T357" s="38"/>
      <c r="U357" s="76"/>
      <c r="V357" s="38"/>
      <c r="W357" s="38"/>
      <c r="X357" s="38"/>
      <c r="Y357" s="38"/>
      <c r="Z357" s="38"/>
      <c r="AA357" s="38"/>
      <c r="AB357" s="38"/>
      <c r="AC357" s="76"/>
      <c r="AD357" s="76"/>
      <c r="AE357" s="76"/>
      <c r="AF357" s="76"/>
      <c r="AG357" s="311"/>
      <c r="AH357" s="361">
        <f>AH358+AH366</f>
        <v>0</v>
      </c>
      <c r="AI357" s="58">
        <f t="shared" ref="AI357:AJ357" si="1078">AI358+AI366</f>
        <v>0</v>
      </c>
      <c r="AJ357" s="58">
        <f t="shared" si="1078"/>
        <v>0</v>
      </c>
      <c r="AK357" s="307">
        <f>SUBTOTAL(9,AH357:AJ357)</f>
        <v>0</v>
      </c>
      <c r="AL357" s="361">
        <f>AL358+AL366</f>
        <v>0</v>
      </c>
      <c r="AM357" s="58">
        <f t="shared" ref="AM357:AN357" si="1079">AM358+AM366</f>
        <v>0</v>
      </c>
      <c r="AN357" s="58">
        <f t="shared" si="1079"/>
        <v>0</v>
      </c>
      <c r="AO357" s="362">
        <f>SUBTOTAL(9,AL357:AN357)</f>
        <v>0</v>
      </c>
      <c r="AP357" s="516">
        <f>AP358+AP366</f>
        <v>0</v>
      </c>
      <c r="AQ357" s="58">
        <f t="shared" ref="AQ357:AR357" si="1080">AQ358+AQ366</f>
        <v>0</v>
      </c>
      <c r="AR357" s="58">
        <f t="shared" si="1080"/>
        <v>0</v>
      </c>
      <c r="AS357" s="307">
        <f>SUBTOTAL(9,AP357:AR357)</f>
        <v>0</v>
      </c>
      <c r="AT357" s="361">
        <f>AT358+AT366</f>
        <v>0</v>
      </c>
      <c r="AU357" s="58">
        <f t="shared" ref="AU357:AV357" si="1081">AU358+AU366</f>
        <v>0</v>
      </c>
      <c r="AV357" s="58">
        <f t="shared" si="1081"/>
        <v>0</v>
      </c>
      <c r="AW357" s="362">
        <f>SUBTOTAL(9,AT357:AV357)</f>
        <v>0</v>
      </c>
      <c r="AX357" s="516">
        <f>AX358+AX366</f>
        <v>0</v>
      </c>
      <c r="AY357" s="58">
        <f t="shared" ref="AY357:AZ357" si="1082">AY358+AY366</f>
        <v>0</v>
      </c>
      <c r="AZ357" s="58">
        <f t="shared" si="1082"/>
        <v>0</v>
      </c>
      <c r="BA357" s="307">
        <f>SUBTOTAL(9,AX357:AZ357)</f>
        <v>0</v>
      </c>
      <c r="BB357" s="361">
        <f>BB358+BB366</f>
        <v>640</v>
      </c>
      <c r="BC357" s="58">
        <f t="shared" ref="BC357:BD357" si="1083">BC358+BC366</f>
        <v>0</v>
      </c>
      <c r="BD357" s="58">
        <f t="shared" si="1083"/>
        <v>7360</v>
      </c>
      <c r="BE357" s="362">
        <f>SUBTOTAL(9,BB357:BD357)</f>
        <v>8000</v>
      </c>
      <c r="BF357" s="516">
        <f>BF358+BF366</f>
        <v>7682.7118644067796</v>
      </c>
      <c r="BG357" s="58">
        <f t="shared" ref="BG357:BH357" si="1084">BG358+BG366</f>
        <v>0</v>
      </c>
      <c r="BH357" s="58">
        <f t="shared" si="1084"/>
        <v>73117.288135593219</v>
      </c>
      <c r="BI357" s="307">
        <f>SUBTOTAL(9,BF357:BH357)</f>
        <v>80800</v>
      </c>
      <c r="BJ357" s="361">
        <f>BJ358+BJ366</f>
        <v>37092.881355932201</v>
      </c>
      <c r="BK357" s="58">
        <f t="shared" ref="BK357:BL357" si="1085">BK358+BK366</f>
        <v>0</v>
      </c>
      <c r="BL357" s="58">
        <f t="shared" si="1085"/>
        <v>236507.11864406778</v>
      </c>
      <c r="BM357" s="362">
        <f>SUBTOTAL(9,BJ357:BL357)</f>
        <v>273600</v>
      </c>
      <c r="BN357" s="516">
        <f>BN358+BN366</f>
        <v>13022.372881355928</v>
      </c>
      <c r="BO357" s="58">
        <f t="shared" ref="BO357:BP357" si="1086">BO358+BO366</f>
        <v>0</v>
      </c>
      <c r="BP357" s="58">
        <f t="shared" si="1086"/>
        <v>98977.627118644072</v>
      </c>
      <c r="BQ357" s="307">
        <f>SUBTOTAL(9,BN357:BP357)</f>
        <v>112000</v>
      </c>
      <c r="BR357" s="361">
        <f>BR358+BR366</f>
        <v>47802.033898305075</v>
      </c>
      <c r="BS357" s="58">
        <f t="shared" ref="BS357:BT357" si="1087">BS358+BS366</f>
        <v>0</v>
      </c>
      <c r="BT357" s="58">
        <f t="shared" si="1087"/>
        <v>292197.96610169491</v>
      </c>
      <c r="BU357" s="362">
        <f>SUBTOTAL(9,BR357:BT357)</f>
        <v>340000</v>
      </c>
      <c r="BV357" s="516">
        <f>BV358+BV366</f>
        <v>47802.033898305075</v>
      </c>
      <c r="BW357" s="58">
        <f t="shared" ref="BW357:BX357" si="1088">BW358+BW366</f>
        <v>0</v>
      </c>
      <c r="BX357" s="58">
        <f t="shared" si="1088"/>
        <v>292197.96610169491</v>
      </c>
      <c r="BY357" s="307">
        <f>SUBTOTAL(9,BV357:BX357)</f>
        <v>340000</v>
      </c>
      <c r="BZ357" s="361">
        <f>BZ358+BZ366</f>
        <v>74185.16949152539</v>
      </c>
      <c r="CA357" s="58">
        <f t="shared" ref="CA357:CB357" si="1089">CA358+CA366</f>
        <v>0</v>
      </c>
      <c r="CB357" s="58">
        <f t="shared" si="1089"/>
        <v>412139.83050847461</v>
      </c>
      <c r="CC357" s="362">
        <f>SUBTOTAL(9,BZ357:CB357)</f>
        <v>486325</v>
      </c>
      <c r="CD357" s="368">
        <f t="shared" si="995"/>
        <v>228227.20338983045</v>
      </c>
      <c r="CE357" s="62">
        <f t="shared" si="995"/>
        <v>0</v>
      </c>
      <c r="CF357" s="62">
        <f t="shared" si="995"/>
        <v>1412497.7966101696</v>
      </c>
      <c r="CG357" s="369">
        <f t="shared" si="995"/>
        <v>1640725</v>
      </c>
      <c r="CH357" s="695" t="s">
        <v>774</v>
      </c>
      <c r="CI357" s="118" t="s">
        <v>766</v>
      </c>
      <c r="CJ357" s="780">
        <f>IF(H357=0,IF(CD357&gt;0,"Error",H357-CD357),H357-CD357)</f>
        <v>898069.79661016958</v>
      </c>
      <c r="CK357" s="781">
        <f t="shared" si="1073"/>
        <v>0</v>
      </c>
      <c r="CL357" s="781">
        <f t="shared" si="1074"/>
        <v>4844705.2033898309</v>
      </c>
      <c r="CM357" s="782">
        <f t="shared" si="1075"/>
        <v>5742775</v>
      </c>
      <c r="CN357" s="780">
        <v>0</v>
      </c>
      <c r="CO357" s="781">
        <f t="shared" si="934"/>
        <v>0</v>
      </c>
      <c r="CP357" s="781">
        <f t="shared" si="935"/>
        <v>228227.20338983045</v>
      </c>
      <c r="CQ357" s="781">
        <f t="shared" si="936"/>
        <v>0</v>
      </c>
      <c r="CR357" s="875">
        <f t="shared" si="937"/>
        <v>1412497.7966101696</v>
      </c>
      <c r="CS357" s="782">
        <f t="shared" si="938"/>
        <v>1640725</v>
      </c>
      <c r="CT357" s="2">
        <f t="shared" si="939"/>
        <v>0</v>
      </c>
    </row>
    <row r="358" spans="2:98" ht="24.75" customHeight="1" x14ac:dyDescent="0.25">
      <c r="B358" s="293" t="str">
        <f t="shared" si="996"/>
        <v>C3</v>
      </c>
      <c r="C358" s="604" t="s">
        <v>256</v>
      </c>
      <c r="D358" s="647"/>
      <c r="E358" s="98"/>
      <c r="F358" s="98"/>
      <c r="G358" s="98"/>
      <c r="H358" s="98"/>
      <c r="I358" s="98"/>
      <c r="J358" s="98"/>
      <c r="K358" s="648"/>
      <c r="L358" s="588"/>
      <c r="M358" s="98">
        <f>+SUM(M359:M365)</f>
        <v>2143500</v>
      </c>
      <c r="N358" s="98"/>
      <c r="O358" s="98"/>
      <c r="P358" s="98"/>
      <c r="Q358" s="98"/>
      <c r="R358" s="98"/>
      <c r="S358" s="98"/>
      <c r="T358" s="98"/>
      <c r="U358" s="98"/>
      <c r="V358" s="98"/>
      <c r="W358" s="98"/>
      <c r="X358" s="98"/>
      <c r="Y358" s="98"/>
      <c r="Z358" s="98"/>
      <c r="AA358" s="98"/>
      <c r="AB358" s="98"/>
      <c r="AC358" s="98"/>
      <c r="AD358" s="98"/>
      <c r="AE358" s="98"/>
      <c r="AF358" s="98"/>
      <c r="AG358" s="311"/>
      <c r="AH358" s="454">
        <f>SUBTOTAL(9,AH359:AH365)</f>
        <v>0</v>
      </c>
      <c r="AI358" s="59">
        <f t="shared" ref="AI358:AJ358" si="1090">SUBTOTAL(9,AI359:AI365)</f>
        <v>0</v>
      </c>
      <c r="AJ358" s="59">
        <f t="shared" si="1090"/>
        <v>0</v>
      </c>
      <c r="AK358" s="308">
        <f>SUBTOTAL(9,AH358:AJ358)</f>
        <v>0</v>
      </c>
      <c r="AL358" s="454">
        <f>SUBTOTAL(9,AL359:AL365)</f>
        <v>0</v>
      </c>
      <c r="AM358" s="59">
        <f t="shared" ref="AM358:AN358" si="1091">SUBTOTAL(9,AM359:AM365)</f>
        <v>0</v>
      </c>
      <c r="AN358" s="59">
        <f t="shared" si="1091"/>
        <v>0</v>
      </c>
      <c r="AO358" s="455">
        <f>SUBTOTAL(9,AL358:AN358)</f>
        <v>0</v>
      </c>
      <c r="AP358" s="517">
        <f>SUBTOTAL(9,AP359:AP365)</f>
        <v>0</v>
      </c>
      <c r="AQ358" s="59">
        <f t="shared" ref="AQ358:AR358" si="1092">SUBTOTAL(9,AQ359:AQ365)</f>
        <v>0</v>
      </c>
      <c r="AR358" s="59">
        <f t="shared" si="1092"/>
        <v>0</v>
      </c>
      <c r="AS358" s="308">
        <f>SUBTOTAL(9,AP358:AR358)</f>
        <v>0</v>
      </c>
      <c r="AT358" s="454">
        <f>SUBTOTAL(9,AT359:AT365)</f>
        <v>0</v>
      </c>
      <c r="AU358" s="59">
        <f t="shared" ref="AU358:AV358" si="1093">SUBTOTAL(9,AU359:AU365)</f>
        <v>0</v>
      </c>
      <c r="AV358" s="59">
        <f t="shared" si="1093"/>
        <v>0</v>
      </c>
      <c r="AW358" s="455">
        <f>SUBTOTAL(9,AT358:AV358)</f>
        <v>0</v>
      </c>
      <c r="AX358" s="517">
        <f>SUBTOTAL(9,AX359:AX365)</f>
        <v>0</v>
      </c>
      <c r="AY358" s="59">
        <f t="shared" ref="AY358:AZ358" si="1094">SUBTOTAL(9,AY359:AY365)</f>
        <v>0</v>
      </c>
      <c r="AZ358" s="59">
        <f t="shared" si="1094"/>
        <v>0</v>
      </c>
      <c r="BA358" s="308">
        <f>SUBTOTAL(9,AX358:AZ358)</f>
        <v>0</v>
      </c>
      <c r="BB358" s="454">
        <f>SUM(BB359:BB365)</f>
        <v>640</v>
      </c>
      <c r="BC358" s="59">
        <f t="shared" ref="BC358:BD358" si="1095">SUM(BC359:BC365)</f>
        <v>0</v>
      </c>
      <c r="BD358" s="59">
        <f t="shared" si="1095"/>
        <v>7360</v>
      </c>
      <c r="BE358" s="455">
        <f>BB358+BC358+BD358</f>
        <v>8000</v>
      </c>
      <c r="BF358" s="517">
        <f>SUM(BF359:BF365)</f>
        <v>7682.7118644067796</v>
      </c>
      <c r="BG358" s="59">
        <f t="shared" ref="BG358:BH358" si="1096">SUM(BG359:BG365)</f>
        <v>0</v>
      </c>
      <c r="BH358" s="59">
        <f t="shared" si="1096"/>
        <v>73117.288135593219</v>
      </c>
      <c r="BI358" s="308">
        <f>BF358+BG358+BH358</f>
        <v>80800</v>
      </c>
      <c r="BJ358" s="454">
        <f>SUM(BJ359:BJ365)</f>
        <v>37092.881355932201</v>
      </c>
      <c r="BK358" s="59">
        <f t="shared" ref="BK358:BL358" si="1097">SUM(BK359:BK365)</f>
        <v>0</v>
      </c>
      <c r="BL358" s="59">
        <f t="shared" si="1097"/>
        <v>236507.11864406778</v>
      </c>
      <c r="BM358" s="455">
        <f>BJ358+BK358+BL358</f>
        <v>273600</v>
      </c>
      <c r="BN358" s="517">
        <f>SUM(BN359:BN365)</f>
        <v>13022.372881355928</v>
      </c>
      <c r="BO358" s="59">
        <f t="shared" ref="BO358:BP358" si="1098">SUM(BO359:BO365)</f>
        <v>0</v>
      </c>
      <c r="BP358" s="59">
        <f t="shared" si="1098"/>
        <v>98977.627118644072</v>
      </c>
      <c r="BQ358" s="308">
        <f>BN358+BO358+BP358</f>
        <v>112000</v>
      </c>
      <c r="BR358" s="454">
        <f>SUM(BR359:BR365)</f>
        <v>47802.033898305075</v>
      </c>
      <c r="BS358" s="59">
        <f t="shared" ref="BS358:BT358" si="1099">SUM(BS359:BS365)</f>
        <v>0</v>
      </c>
      <c r="BT358" s="59">
        <f t="shared" si="1099"/>
        <v>292197.96610169491</v>
      </c>
      <c r="BU358" s="455">
        <f>BR358+BS358+BT358</f>
        <v>340000</v>
      </c>
      <c r="BV358" s="517">
        <f>SUM(BV359:BV365)</f>
        <v>47802.033898305075</v>
      </c>
      <c r="BW358" s="59">
        <f t="shared" ref="BW358:BX358" si="1100">SUM(BW359:BW365)</f>
        <v>0</v>
      </c>
      <c r="BX358" s="59">
        <f t="shared" si="1100"/>
        <v>292197.96610169491</v>
      </c>
      <c r="BY358" s="308">
        <f>BV358+BW358+BX358</f>
        <v>340000</v>
      </c>
      <c r="BZ358" s="454">
        <f>SUM(BZ359:BZ365)</f>
        <v>74185.16949152539</v>
      </c>
      <c r="CA358" s="59">
        <f t="shared" ref="CA358:CB358" si="1101">SUM(CA359:CA365)</f>
        <v>0</v>
      </c>
      <c r="CB358" s="59">
        <f t="shared" si="1101"/>
        <v>412139.83050847461</v>
      </c>
      <c r="CC358" s="455">
        <f>BZ358+CA358+CB358</f>
        <v>486325</v>
      </c>
      <c r="CD358" s="363">
        <f t="shared" si="995"/>
        <v>228227.20338983045</v>
      </c>
      <c r="CE358" s="60">
        <f t="shared" si="995"/>
        <v>0</v>
      </c>
      <c r="CF358" s="60">
        <f t="shared" si="995"/>
        <v>1412497.7966101696</v>
      </c>
      <c r="CG358" s="364">
        <f t="shared" si="995"/>
        <v>1640725</v>
      </c>
      <c r="CH358" s="695" t="s">
        <v>739</v>
      </c>
      <c r="CI358" s="118" t="s">
        <v>766</v>
      </c>
      <c r="CJ358" s="783"/>
      <c r="CK358" s="784"/>
      <c r="CL358" s="784"/>
      <c r="CM358" s="785"/>
      <c r="CN358" s="783">
        <v>0</v>
      </c>
      <c r="CO358" s="784">
        <f t="shared" si="934"/>
        <v>0</v>
      </c>
      <c r="CP358" s="784">
        <f t="shared" si="935"/>
        <v>228227.20338983045</v>
      </c>
      <c r="CQ358" s="784">
        <f t="shared" si="936"/>
        <v>0</v>
      </c>
      <c r="CR358" s="876">
        <f t="shared" si="937"/>
        <v>1412497.7966101696</v>
      </c>
      <c r="CS358" s="785">
        <f t="shared" si="938"/>
        <v>1640725</v>
      </c>
      <c r="CT358" s="2">
        <f t="shared" si="939"/>
        <v>0</v>
      </c>
    </row>
    <row r="359" spans="2:98" ht="24.75" customHeight="1" x14ac:dyDescent="0.25">
      <c r="B359" s="293" t="str">
        <f t="shared" si="996"/>
        <v>C3</v>
      </c>
      <c r="C359" s="598" t="s">
        <v>257</v>
      </c>
      <c r="D359" s="480"/>
      <c r="E359" s="272"/>
      <c r="F359" s="272"/>
      <c r="G359" s="272"/>
      <c r="H359" s="272"/>
      <c r="I359" s="272"/>
      <c r="J359" s="272"/>
      <c r="K359" s="457"/>
      <c r="L359" s="519"/>
      <c r="M359" s="48">
        <v>24000</v>
      </c>
      <c r="N359" s="48"/>
      <c r="O359" s="48"/>
      <c r="P359" s="48"/>
      <c r="Q359" s="48"/>
      <c r="R359" s="48"/>
      <c r="S359" s="48"/>
      <c r="T359" s="158" t="s">
        <v>28</v>
      </c>
      <c r="U359" s="48" t="s">
        <v>169</v>
      </c>
      <c r="V359" s="48" t="s">
        <v>60</v>
      </c>
      <c r="W359" s="48">
        <v>90</v>
      </c>
      <c r="X359" s="181">
        <v>44659</v>
      </c>
      <c r="Y359" s="181">
        <f t="shared" ref="Y359:Y360" si="1102">+X359+7</f>
        <v>44666</v>
      </c>
      <c r="Z359" s="43">
        <f t="shared" ref="Z359:Z365" si="1103">+Y359+14</f>
        <v>44680</v>
      </c>
      <c r="AA359" s="43">
        <f t="shared" ref="AA359:AB359" si="1104">+Z359+7</f>
        <v>44687</v>
      </c>
      <c r="AB359" s="43">
        <f t="shared" si="1104"/>
        <v>44694</v>
      </c>
      <c r="AC359" s="43"/>
      <c r="AD359" s="43"/>
      <c r="AE359" s="43">
        <f>+AB359+10</f>
        <v>44704</v>
      </c>
      <c r="AF359" s="173">
        <f>AE359+W359</f>
        <v>44794</v>
      </c>
      <c r="AG359" s="310"/>
      <c r="AH359" s="329"/>
      <c r="AI359" s="275"/>
      <c r="AJ359" s="275"/>
      <c r="AK359" s="187">
        <f t="shared" ref="AK359:AK365" si="1105">SUBTOTAL(9,AH359:AJ359)</f>
        <v>0</v>
      </c>
      <c r="AL359" s="329"/>
      <c r="AM359" s="275"/>
      <c r="AN359" s="275"/>
      <c r="AO359" s="330">
        <f t="shared" ref="AO359:AO365" si="1106">SUBTOTAL(9,AL359:AN359)</f>
        <v>0</v>
      </c>
      <c r="AP359" s="490"/>
      <c r="AQ359" s="275"/>
      <c r="AR359" s="275"/>
      <c r="AS359" s="187">
        <f t="shared" ref="AS359:AS365" si="1107">SUBTOTAL(9,AP359:AR359)</f>
        <v>0</v>
      </c>
      <c r="AT359" s="329"/>
      <c r="AU359" s="275"/>
      <c r="AV359" s="275"/>
      <c r="AW359" s="330">
        <f t="shared" ref="AW359:AW365" si="1108">SUBTOTAL(9,AT359:AV359)</f>
        <v>0</v>
      </c>
      <c r="AX359" s="490"/>
      <c r="AY359" s="275"/>
      <c r="AZ359" s="275"/>
      <c r="BA359" s="187">
        <f t="shared" ref="BA359:BA365" si="1109">SUBTOTAL(9,AX359:AZ359)</f>
        <v>0</v>
      </c>
      <c r="BB359" s="329">
        <v>640</v>
      </c>
      <c r="BC359" s="275"/>
      <c r="BD359" s="275">
        <v>7360</v>
      </c>
      <c r="BE359" s="330">
        <f>BB359+BC359+BD359</f>
        <v>8000</v>
      </c>
      <c r="BF359" s="490">
        <v>640</v>
      </c>
      <c r="BG359" s="275"/>
      <c r="BH359" s="275">
        <v>7360</v>
      </c>
      <c r="BI359" s="187">
        <f>BF359+BG359+BH359</f>
        <v>8000</v>
      </c>
      <c r="BJ359" s="329">
        <v>640</v>
      </c>
      <c r="BK359" s="275"/>
      <c r="BL359" s="275">
        <v>7360</v>
      </c>
      <c r="BM359" s="330">
        <f>BJ359+BK359+BL359</f>
        <v>8000</v>
      </c>
      <c r="BN359" s="490">
        <v>0</v>
      </c>
      <c r="BO359" s="275"/>
      <c r="BP359" s="275">
        <v>0</v>
      </c>
      <c r="BQ359" s="187">
        <f>BN359+BO359+BP359</f>
        <v>0</v>
      </c>
      <c r="BR359" s="329">
        <v>0</v>
      </c>
      <c r="BS359" s="275"/>
      <c r="BT359" s="275">
        <v>0</v>
      </c>
      <c r="BU359" s="330">
        <f>BR359+BS359+BT359</f>
        <v>0</v>
      </c>
      <c r="BV359" s="490">
        <v>0</v>
      </c>
      <c r="BW359" s="275"/>
      <c r="BX359" s="275">
        <v>0</v>
      </c>
      <c r="BY359" s="187">
        <f>BV359+BW359+BX359</f>
        <v>0</v>
      </c>
      <c r="BZ359" s="329">
        <v>0</v>
      </c>
      <c r="CA359" s="275"/>
      <c r="CB359" s="275">
        <v>0</v>
      </c>
      <c r="CC359" s="330">
        <f>BZ359+CA359+CB359</f>
        <v>0</v>
      </c>
      <c r="CD359" s="365">
        <f t="shared" si="995"/>
        <v>1920</v>
      </c>
      <c r="CE359" s="277">
        <f t="shared" si="995"/>
        <v>0</v>
      </c>
      <c r="CF359" s="277">
        <f t="shared" si="995"/>
        <v>22080</v>
      </c>
      <c r="CG359" s="366">
        <f t="shared" si="995"/>
        <v>24000</v>
      </c>
      <c r="CH359" s="695"/>
      <c r="CI359" s="118"/>
      <c r="CJ359" s="744"/>
      <c r="CK359" s="745"/>
      <c r="CL359" s="745"/>
      <c r="CM359" s="746"/>
      <c r="CN359" s="849">
        <v>0</v>
      </c>
      <c r="CO359" s="851">
        <f t="shared" si="934"/>
        <v>0</v>
      </c>
      <c r="CP359" s="851">
        <f t="shared" si="935"/>
        <v>1920</v>
      </c>
      <c r="CQ359" s="851">
        <f t="shared" si="936"/>
        <v>0</v>
      </c>
      <c r="CR359" s="861">
        <f t="shared" si="937"/>
        <v>22080</v>
      </c>
      <c r="CS359" s="853">
        <f t="shared" si="938"/>
        <v>24000</v>
      </c>
      <c r="CT359" s="2">
        <f t="shared" si="939"/>
        <v>0</v>
      </c>
    </row>
    <row r="360" spans="2:98" ht="24.75" customHeight="1" x14ac:dyDescent="0.25">
      <c r="B360" s="293" t="str">
        <f t="shared" si="996"/>
        <v>C3</v>
      </c>
      <c r="C360" s="598" t="s">
        <v>258</v>
      </c>
      <c r="D360" s="480"/>
      <c r="E360" s="272"/>
      <c r="F360" s="272"/>
      <c r="G360" s="272"/>
      <c r="H360" s="272"/>
      <c r="I360" s="272"/>
      <c r="J360" s="272"/>
      <c r="K360" s="457"/>
      <c r="L360" s="519"/>
      <c r="M360" s="48">
        <v>112000</v>
      </c>
      <c r="N360" s="48"/>
      <c r="O360" s="48"/>
      <c r="P360" s="48"/>
      <c r="Q360" s="48"/>
      <c r="R360" s="48"/>
      <c r="S360" s="48"/>
      <c r="T360" s="158" t="s">
        <v>28</v>
      </c>
      <c r="U360" s="48" t="s">
        <v>169</v>
      </c>
      <c r="V360" s="48" t="s">
        <v>86</v>
      </c>
      <c r="W360" s="48">
        <v>90</v>
      </c>
      <c r="X360" s="181">
        <v>44659</v>
      </c>
      <c r="Y360" s="181">
        <f t="shared" si="1102"/>
        <v>44666</v>
      </c>
      <c r="Z360" s="173">
        <f t="shared" si="1103"/>
        <v>44680</v>
      </c>
      <c r="AA360" s="173">
        <f>+Z360+5+5</f>
        <v>44690</v>
      </c>
      <c r="AB360" s="173">
        <f>+AA360+14+7</f>
        <v>44711</v>
      </c>
      <c r="AC360" s="173"/>
      <c r="AD360" s="173">
        <f>+AB360+1</f>
        <v>44712</v>
      </c>
      <c r="AE360" s="173">
        <f>+AD360+10</f>
        <v>44722</v>
      </c>
      <c r="AF360" s="173">
        <f t="shared" ref="AF360:AF367" si="1110">AE360+W360</f>
        <v>44812</v>
      </c>
      <c r="AG360" s="310"/>
      <c r="AH360" s="329"/>
      <c r="AI360" s="275"/>
      <c r="AJ360" s="275"/>
      <c r="AK360" s="187">
        <f t="shared" si="1105"/>
        <v>0</v>
      </c>
      <c r="AL360" s="329"/>
      <c r="AM360" s="275"/>
      <c r="AN360" s="275"/>
      <c r="AO360" s="330">
        <f t="shared" si="1106"/>
        <v>0</v>
      </c>
      <c r="AP360" s="490"/>
      <c r="AQ360" s="275"/>
      <c r="AR360" s="275"/>
      <c r="AS360" s="187">
        <f t="shared" si="1107"/>
        <v>0</v>
      </c>
      <c r="AT360" s="329"/>
      <c r="AU360" s="275"/>
      <c r="AV360" s="275"/>
      <c r="AW360" s="330">
        <f t="shared" si="1108"/>
        <v>0</v>
      </c>
      <c r="AX360" s="490"/>
      <c r="AY360" s="275"/>
      <c r="AZ360" s="275"/>
      <c r="BA360" s="187">
        <f t="shared" si="1109"/>
        <v>0</v>
      </c>
      <c r="BB360" s="329"/>
      <c r="BC360" s="275"/>
      <c r="BD360" s="275"/>
      <c r="BE360" s="330">
        <f t="shared" ref="BE360:BE365" si="1111">BB360+BC360+BD360</f>
        <v>0</v>
      </c>
      <c r="BF360" s="490">
        <v>2562.7118644067796</v>
      </c>
      <c r="BG360" s="275"/>
      <c r="BH360" s="275">
        <v>14237.28813559322</v>
      </c>
      <c r="BI360" s="187">
        <f t="shared" ref="BI360:BI365" si="1112">BF360+BG360+BH360</f>
        <v>16800</v>
      </c>
      <c r="BJ360" s="329">
        <v>5979.6610169491541</v>
      </c>
      <c r="BK360" s="275"/>
      <c r="BL360" s="275">
        <v>33220.338983050846</v>
      </c>
      <c r="BM360" s="330">
        <f t="shared" ref="BM360:BM365" si="1113">BJ360+BK360+BL360</f>
        <v>39200</v>
      </c>
      <c r="BN360" s="490">
        <v>8542.3728813559283</v>
      </c>
      <c r="BO360" s="275"/>
      <c r="BP360" s="275">
        <v>47457.627118644072</v>
      </c>
      <c r="BQ360" s="187">
        <f t="shared" ref="BQ360:BQ365" si="1114">BN360+BO360+BP360</f>
        <v>56000</v>
      </c>
      <c r="BR360" s="329">
        <v>0</v>
      </c>
      <c r="BS360" s="275"/>
      <c r="BT360" s="275">
        <v>0</v>
      </c>
      <c r="BU360" s="330">
        <f t="shared" ref="BU360:BU365" si="1115">BR360+BS360+BT360</f>
        <v>0</v>
      </c>
      <c r="BV360" s="490">
        <v>0</v>
      </c>
      <c r="BW360" s="275"/>
      <c r="BX360" s="275">
        <v>0</v>
      </c>
      <c r="BY360" s="187">
        <f t="shared" ref="BY360:BY365" si="1116">BV360+BW360+BX360</f>
        <v>0</v>
      </c>
      <c r="BZ360" s="329">
        <v>0</v>
      </c>
      <c r="CA360" s="275"/>
      <c r="CB360" s="275">
        <v>0</v>
      </c>
      <c r="CC360" s="330">
        <f t="shared" ref="CC360:CC365" si="1117">BZ360+CA360+CB360</f>
        <v>0</v>
      </c>
      <c r="CD360" s="365">
        <f t="shared" si="995"/>
        <v>17084.745762711864</v>
      </c>
      <c r="CE360" s="277">
        <f t="shared" si="995"/>
        <v>0</v>
      </c>
      <c r="CF360" s="277">
        <f t="shared" si="995"/>
        <v>94915.254237288143</v>
      </c>
      <c r="CG360" s="366">
        <f t="shared" si="995"/>
        <v>112000</v>
      </c>
      <c r="CH360" s="695"/>
      <c r="CI360" s="118"/>
      <c r="CJ360" s="744"/>
      <c r="CK360" s="745"/>
      <c r="CL360" s="745"/>
      <c r="CM360" s="746"/>
      <c r="CN360" s="849">
        <v>0</v>
      </c>
      <c r="CO360" s="851">
        <f t="shared" si="934"/>
        <v>0</v>
      </c>
      <c r="CP360" s="851">
        <f t="shared" si="935"/>
        <v>17084.745762711864</v>
      </c>
      <c r="CQ360" s="851">
        <f t="shared" si="936"/>
        <v>0</v>
      </c>
      <c r="CR360" s="861">
        <f t="shared" si="937"/>
        <v>94915.254237288143</v>
      </c>
      <c r="CS360" s="853">
        <f t="shared" si="938"/>
        <v>112000</v>
      </c>
      <c r="CT360" s="2">
        <f t="shared" si="939"/>
        <v>0</v>
      </c>
    </row>
    <row r="361" spans="2:98" ht="24.75" customHeight="1" x14ac:dyDescent="0.25">
      <c r="B361" s="293" t="str">
        <f t="shared" si="996"/>
        <v>C3</v>
      </c>
      <c r="C361" s="598" t="s">
        <v>259</v>
      </c>
      <c r="D361" s="480"/>
      <c r="E361" s="272"/>
      <c r="F361" s="272"/>
      <c r="G361" s="272"/>
      <c r="H361" s="272"/>
      <c r="I361" s="272"/>
      <c r="J361" s="272"/>
      <c r="K361" s="457"/>
      <c r="L361" s="519"/>
      <c r="M361" s="48">
        <v>40000</v>
      </c>
      <c r="N361" s="48"/>
      <c r="O361" s="48"/>
      <c r="P361" s="48"/>
      <c r="Q361" s="48"/>
      <c r="R361" s="48"/>
      <c r="S361" s="48"/>
      <c r="T361" s="158" t="s">
        <v>28</v>
      </c>
      <c r="U361" s="48" t="s">
        <v>169</v>
      </c>
      <c r="V361" s="48" t="s">
        <v>60</v>
      </c>
      <c r="W361" s="48">
        <v>150</v>
      </c>
      <c r="X361" s="176"/>
      <c r="Y361" s="181">
        <v>44674</v>
      </c>
      <c r="Z361" s="43">
        <f t="shared" si="1103"/>
        <v>44688</v>
      </c>
      <c r="AA361" s="43">
        <f t="shared" ref="AA361:AB361" si="1118">+Z361+7</f>
        <v>44695</v>
      </c>
      <c r="AB361" s="43">
        <f t="shared" si="1118"/>
        <v>44702</v>
      </c>
      <c r="AC361" s="43"/>
      <c r="AD361" s="43"/>
      <c r="AE361" s="43">
        <f>+AB361+10</f>
        <v>44712</v>
      </c>
      <c r="AF361" s="173">
        <f t="shared" si="1110"/>
        <v>44862</v>
      </c>
      <c r="AG361" s="310"/>
      <c r="AH361" s="329"/>
      <c r="AI361" s="275"/>
      <c r="AJ361" s="275"/>
      <c r="AK361" s="187">
        <f t="shared" si="1105"/>
        <v>0</v>
      </c>
      <c r="AL361" s="329"/>
      <c r="AM361" s="275"/>
      <c r="AN361" s="275"/>
      <c r="AO361" s="330">
        <f t="shared" si="1106"/>
        <v>0</v>
      </c>
      <c r="AP361" s="490"/>
      <c r="AQ361" s="275"/>
      <c r="AR361" s="275"/>
      <c r="AS361" s="187">
        <f t="shared" si="1107"/>
        <v>0</v>
      </c>
      <c r="AT361" s="329"/>
      <c r="AU361" s="275"/>
      <c r="AV361" s="275"/>
      <c r="AW361" s="330">
        <f t="shared" si="1108"/>
        <v>0</v>
      </c>
      <c r="AX361" s="490"/>
      <c r="AY361" s="275"/>
      <c r="AZ361" s="275"/>
      <c r="BA361" s="187">
        <f t="shared" si="1109"/>
        <v>0</v>
      </c>
      <c r="BB361" s="329">
        <v>0</v>
      </c>
      <c r="BC361" s="275"/>
      <c r="BD361" s="275">
        <v>0</v>
      </c>
      <c r="BE361" s="330">
        <f t="shared" si="1111"/>
        <v>0</v>
      </c>
      <c r="BF361" s="490">
        <v>640</v>
      </c>
      <c r="BG361" s="275"/>
      <c r="BH361" s="275">
        <v>7360</v>
      </c>
      <c r="BI361" s="187">
        <f t="shared" si="1112"/>
        <v>8000</v>
      </c>
      <c r="BJ361" s="329">
        <v>640</v>
      </c>
      <c r="BK361" s="275"/>
      <c r="BL361" s="275">
        <v>7360</v>
      </c>
      <c r="BM361" s="330">
        <f t="shared" si="1113"/>
        <v>8000</v>
      </c>
      <c r="BN361" s="490">
        <v>640</v>
      </c>
      <c r="BO361" s="275"/>
      <c r="BP361" s="275">
        <v>7360</v>
      </c>
      <c r="BQ361" s="187">
        <f t="shared" si="1114"/>
        <v>8000</v>
      </c>
      <c r="BR361" s="329">
        <v>640</v>
      </c>
      <c r="BS361" s="275"/>
      <c r="BT361" s="275">
        <v>7360</v>
      </c>
      <c r="BU361" s="330">
        <f t="shared" si="1115"/>
        <v>8000</v>
      </c>
      <c r="BV361" s="490">
        <v>640</v>
      </c>
      <c r="BW361" s="275"/>
      <c r="BX361" s="275">
        <v>7360</v>
      </c>
      <c r="BY361" s="187">
        <f t="shared" si="1116"/>
        <v>8000</v>
      </c>
      <c r="BZ361" s="329">
        <v>0</v>
      </c>
      <c r="CA361" s="275"/>
      <c r="CB361" s="275">
        <v>0</v>
      </c>
      <c r="CC361" s="330">
        <f t="shared" si="1117"/>
        <v>0</v>
      </c>
      <c r="CD361" s="365">
        <f t="shared" si="995"/>
        <v>3200</v>
      </c>
      <c r="CE361" s="277">
        <f t="shared" si="995"/>
        <v>0</v>
      </c>
      <c r="CF361" s="277">
        <f t="shared" si="995"/>
        <v>36800</v>
      </c>
      <c r="CG361" s="366">
        <f t="shared" si="995"/>
        <v>40000</v>
      </c>
      <c r="CH361" s="695"/>
      <c r="CI361" s="118"/>
      <c r="CJ361" s="744"/>
      <c r="CK361" s="745"/>
      <c r="CL361" s="745"/>
      <c r="CM361" s="746"/>
      <c r="CN361" s="849">
        <v>0</v>
      </c>
      <c r="CO361" s="851">
        <f t="shared" si="934"/>
        <v>0</v>
      </c>
      <c r="CP361" s="851">
        <f t="shared" si="935"/>
        <v>3200</v>
      </c>
      <c r="CQ361" s="851">
        <f t="shared" si="936"/>
        <v>0</v>
      </c>
      <c r="CR361" s="861">
        <f t="shared" si="937"/>
        <v>36800</v>
      </c>
      <c r="CS361" s="853">
        <f t="shared" si="938"/>
        <v>40000</v>
      </c>
      <c r="CT361" s="2">
        <f t="shared" si="939"/>
        <v>0</v>
      </c>
    </row>
    <row r="362" spans="2:98" ht="24.75" customHeight="1" x14ac:dyDescent="0.25">
      <c r="B362" s="293" t="str">
        <f t="shared" si="996"/>
        <v>C3</v>
      </c>
      <c r="C362" s="598" t="s">
        <v>260</v>
      </c>
      <c r="D362" s="480"/>
      <c r="E362" s="272"/>
      <c r="F362" s="272"/>
      <c r="G362" s="272"/>
      <c r="H362" s="272"/>
      <c r="I362" s="272"/>
      <c r="J362" s="272"/>
      <c r="K362" s="457"/>
      <c r="L362" s="519"/>
      <c r="M362" s="48">
        <v>176000</v>
      </c>
      <c r="N362" s="48"/>
      <c r="O362" s="48"/>
      <c r="P362" s="48"/>
      <c r="Q362" s="48"/>
      <c r="R362" s="48"/>
      <c r="S362" s="48"/>
      <c r="T362" s="158" t="s">
        <v>28</v>
      </c>
      <c r="U362" s="48" t="s">
        <v>169</v>
      </c>
      <c r="V362" s="48" t="s">
        <v>86</v>
      </c>
      <c r="W362" s="48">
        <v>120</v>
      </c>
      <c r="X362" s="176"/>
      <c r="Y362" s="173">
        <v>44702</v>
      </c>
      <c r="Z362" s="173">
        <f t="shared" si="1103"/>
        <v>44716</v>
      </c>
      <c r="AA362" s="173">
        <f>+Z362+5+5</f>
        <v>44726</v>
      </c>
      <c r="AB362" s="173">
        <f>+AA362+14+7</f>
        <v>44747</v>
      </c>
      <c r="AC362" s="173"/>
      <c r="AD362" s="173">
        <f>+AB362+1</f>
        <v>44748</v>
      </c>
      <c r="AE362" s="173">
        <f>+AD362+10</f>
        <v>44758</v>
      </c>
      <c r="AF362" s="173">
        <f t="shared" si="1110"/>
        <v>44878</v>
      </c>
      <c r="AG362" s="310"/>
      <c r="AH362" s="329"/>
      <c r="AI362" s="275"/>
      <c r="AJ362" s="275"/>
      <c r="AK362" s="187">
        <f t="shared" si="1105"/>
        <v>0</v>
      </c>
      <c r="AL362" s="329"/>
      <c r="AM362" s="275"/>
      <c r="AN362" s="275"/>
      <c r="AO362" s="330">
        <f t="shared" si="1106"/>
        <v>0</v>
      </c>
      <c r="AP362" s="490"/>
      <c r="AQ362" s="275"/>
      <c r="AR362" s="275"/>
      <c r="AS362" s="187">
        <f t="shared" si="1107"/>
        <v>0</v>
      </c>
      <c r="AT362" s="329"/>
      <c r="AU362" s="275"/>
      <c r="AV362" s="275"/>
      <c r="AW362" s="330">
        <f t="shared" si="1108"/>
        <v>0</v>
      </c>
      <c r="AX362" s="490"/>
      <c r="AY362" s="275"/>
      <c r="AZ362" s="275"/>
      <c r="BA362" s="187">
        <f t="shared" si="1109"/>
        <v>0</v>
      </c>
      <c r="BB362" s="329">
        <v>0</v>
      </c>
      <c r="BC362" s="275"/>
      <c r="BD362" s="275">
        <v>0</v>
      </c>
      <c r="BE362" s="330">
        <f t="shared" si="1111"/>
        <v>0</v>
      </c>
      <c r="BF362" s="490">
        <v>0</v>
      </c>
      <c r="BG362" s="275"/>
      <c r="BH362" s="275">
        <v>0</v>
      </c>
      <c r="BI362" s="187">
        <f t="shared" si="1112"/>
        <v>0</v>
      </c>
      <c r="BJ362" s="329">
        <v>4027.1186440677957</v>
      </c>
      <c r="BK362" s="275"/>
      <c r="BL362" s="275">
        <v>22372.881355932204</v>
      </c>
      <c r="BM362" s="330">
        <f t="shared" si="1113"/>
        <v>26400</v>
      </c>
      <c r="BN362" s="490">
        <v>0</v>
      </c>
      <c r="BO362" s="275"/>
      <c r="BP362" s="275">
        <v>0</v>
      </c>
      <c r="BQ362" s="187">
        <f t="shared" si="1114"/>
        <v>0</v>
      </c>
      <c r="BR362" s="329">
        <v>6711.8644067796558</v>
      </c>
      <c r="BS362" s="275"/>
      <c r="BT362" s="275">
        <v>37288.135593220344</v>
      </c>
      <c r="BU362" s="330">
        <f t="shared" si="1115"/>
        <v>44000</v>
      </c>
      <c r="BV362" s="490">
        <v>6711.8644067796558</v>
      </c>
      <c r="BW362" s="275"/>
      <c r="BX362" s="275">
        <v>37288.135593220344</v>
      </c>
      <c r="BY362" s="187">
        <f t="shared" si="1116"/>
        <v>44000</v>
      </c>
      <c r="BZ362" s="329">
        <v>9396.6101694915196</v>
      </c>
      <c r="CA362" s="275"/>
      <c r="CB362" s="275">
        <v>52203.389830508473</v>
      </c>
      <c r="CC362" s="330">
        <f t="shared" si="1117"/>
        <v>61599.999999999993</v>
      </c>
      <c r="CD362" s="365">
        <f t="shared" si="995"/>
        <v>26847.457627118627</v>
      </c>
      <c r="CE362" s="277">
        <f t="shared" si="995"/>
        <v>0</v>
      </c>
      <c r="CF362" s="277">
        <f t="shared" si="995"/>
        <v>149152.54237288138</v>
      </c>
      <c r="CG362" s="366">
        <f t="shared" si="995"/>
        <v>176000</v>
      </c>
      <c r="CH362" s="695"/>
      <c r="CI362" s="118"/>
      <c r="CJ362" s="744"/>
      <c r="CK362" s="745"/>
      <c r="CL362" s="745"/>
      <c r="CM362" s="746"/>
      <c r="CN362" s="849">
        <v>0</v>
      </c>
      <c r="CO362" s="851">
        <f t="shared" si="934"/>
        <v>0</v>
      </c>
      <c r="CP362" s="851">
        <f t="shared" si="935"/>
        <v>26847.457627118627</v>
      </c>
      <c r="CQ362" s="851">
        <f t="shared" si="936"/>
        <v>0</v>
      </c>
      <c r="CR362" s="861">
        <f t="shared" si="937"/>
        <v>149152.54237288138</v>
      </c>
      <c r="CS362" s="853">
        <f t="shared" si="938"/>
        <v>176000</v>
      </c>
      <c r="CT362" s="2">
        <f t="shared" si="939"/>
        <v>0</v>
      </c>
    </row>
    <row r="363" spans="2:98" ht="24.75" customHeight="1" x14ac:dyDescent="0.25">
      <c r="B363" s="293" t="str">
        <f t="shared" si="996"/>
        <v>C3</v>
      </c>
      <c r="C363" s="598" t="s">
        <v>261</v>
      </c>
      <c r="D363" s="480"/>
      <c r="E363" s="272"/>
      <c r="F363" s="272"/>
      <c r="G363" s="272"/>
      <c r="H363" s="272"/>
      <c r="I363" s="272"/>
      <c r="J363" s="272"/>
      <c r="K363" s="457"/>
      <c r="L363" s="519"/>
      <c r="M363" s="48">
        <v>240000</v>
      </c>
      <c r="N363" s="48"/>
      <c r="O363" s="48"/>
      <c r="P363" s="48"/>
      <c r="Q363" s="48"/>
      <c r="R363" s="48"/>
      <c r="S363" s="48"/>
      <c r="T363" s="158" t="s">
        <v>28</v>
      </c>
      <c r="U363" s="48" t="s">
        <v>169</v>
      </c>
      <c r="V363" s="48" t="s">
        <v>60</v>
      </c>
      <c r="W363" s="48">
        <v>150</v>
      </c>
      <c r="X363" s="176"/>
      <c r="Y363" s="173">
        <v>44674</v>
      </c>
      <c r="Z363" s="43">
        <f t="shared" si="1103"/>
        <v>44688</v>
      </c>
      <c r="AA363" s="43">
        <f t="shared" ref="AA363:AB363" si="1119">+Z363+7</f>
        <v>44695</v>
      </c>
      <c r="AB363" s="43">
        <f t="shared" si="1119"/>
        <v>44702</v>
      </c>
      <c r="AC363" s="43"/>
      <c r="AD363" s="43"/>
      <c r="AE363" s="43">
        <f>+AB363+10</f>
        <v>44712</v>
      </c>
      <c r="AF363" s="173">
        <f t="shared" si="1110"/>
        <v>44862</v>
      </c>
      <c r="AG363" s="310"/>
      <c r="AH363" s="329"/>
      <c r="AI363" s="275"/>
      <c r="AJ363" s="275"/>
      <c r="AK363" s="187">
        <f t="shared" si="1105"/>
        <v>0</v>
      </c>
      <c r="AL363" s="329"/>
      <c r="AM363" s="275"/>
      <c r="AN363" s="275"/>
      <c r="AO363" s="330">
        <f t="shared" si="1106"/>
        <v>0</v>
      </c>
      <c r="AP363" s="490"/>
      <c r="AQ363" s="275"/>
      <c r="AR363" s="275"/>
      <c r="AS363" s="187">
        <f t="shared" si="1107"/>
        <v>0</v>
      </c>
      <c r="AT363" s="329"/>
      <c r="AU363" s="275"/>
      <c r="AV363" s="275"/>
      <c r="AW363" s="330">
        <f t="shared" si="1108"/>
        <v>0</v>
      </c>
      <c r="AX363" s="490"/>
      <c r="AY363" s="275"/>
      <c r="AZ363" s="275"/>
      <c r="BA363" s="187">
        <f t="shared" si="1109"/>
        <v>0</v>
      </c>
      <c r="BB363" s="329">
        <v>0</v>
      </c>
      <c r="BC363" s="275"/>
      <c r="BD363" s="275">
        <v>0</v>
      </c>
      <c r="BE363" s="330">
        <f t="shared" si="1111"/>
        <v>0</v>
      </c>
      <c r="BF363" s="490">
        <v>3840</v>
      </c>
      <c r="BG363" s="275"/>
      <c r="BH363" s="275">
        <v>44160</v>
      </c>
      <c r="BI363" s="187">
        <f t="shared" si="1112"/>
        <v>48000</v>
      </c>
      <c r="BJ363" s="329">
        <v>3840</v>
      </c>
      <c r="BK363" s="275"/>
      <c r="BL363" s="275">
        <v>44160</v>
      </c>
      <c r="BM363" s="330">
        <f t="shared" si="1113"/>
        <v>48000</v>
      </c>
      <c r="BN363" s="490">
        <v>3840</v>
      </c>
      <c r="BO363" s="275"/>
      <c r="BP363" s="275">
        <v>44160</v>
      </c>
      <c r="BQ363" s="187">
        <f t="shared" si="1114"/>
        <v>48000</v>
      </c>
      <c r="BR363" s="329">
        <v>3840</v>
      </c>
      <c r="BS363" s="275"/>
      <c r="BT363" s="275">
        <v>44160</v>
      </c>
      <c r="BU363" s="330">
        <f t="shared" si="1115"/>
        <v>48000</v>
      </c>
      <c r="BV363" s="490">
        <v>3840</v>
      </c>
      <c r="BW363" s="275"/>
      <c r="BX363" s="275">
        <v>44160</v>
      </c>
      <c r="BY363" s="187">
        <f t="shared" si="1116"/>
        <v>48000</v>
      </c>
      <c r="BZ363" s="329">
        <v>0</v>
      </c>
      <c r="CA363" s="275"/>
      <c r="CB363" s="275">
        <v>0</v>
      </c>
      <c r="CC363" s="330">
        <f t="shared" si="1117"/>
        <v>0</v>
      </c>
      <c r="CD363" s="365">
        <f t="shared" si="995"/>
        <v>19200</v>
      </c>
      <c r="CE363" s="277">
        <f t="shared" si="995"/>
        <v>0</v>
      </c>
      <c r="CF363" s="277">
        <f t="shared" si="995"/>
        <v>220800</v>
      </c>
      <c r="CG363" s="366">
        <f t="shared" si="995"/>
        <v>240000</v>
      </c>
      <c r="CH363" s="695"/>
      <c r="CI363" s="118"/>
      <c r="CJ363" s="744"/>
      <c r="CK363" s="745"/>
      <c r="CL363" s="745"/>
      <c r="CM363" s="746"/>
      <c r="CN363" s="849">
        <v>0</v>
      </c>
      <c r="CO363" s="851">
        <f t="shared" si="934"/>
        <v>0</v>
      </c>
      <c r="CP363" s="851">
        <f t="shared" si="935"/>
        <v>19200</v>
      </c>
      <c r="CQ363" s="851">
        <f t="shared" si="936"/>
        <v>0</v>
      </c>
      <c r="CR363" s="861">
        <f t="shared" si="937"/>
        <v>220800</v>
      </c>
      <c r="CS363" s="853">
        <f t="shared" si="938"/>
        <v>240000</v>
      </c>
      <c r="CT363" s="2">
        <f t="shared" si="939"/>
        <v>0</v>
      </c>
    </row>
    <row r="364" spans="2:98" ht="24.75" customHeight="1" x14ac:dyDescent="0.25">
      <c r="B364" s="293" t="str">
        <f t="shared" si="996"/>
        <v>C3</v>
      </c>
      <c r="C364" s="598" t="s">
        <v>262</v>
      </c>
      <c r="D364" s="649"/>
      <c r="E364" s="278"/>
      <c r="F364" s="278"/>
      <c r="G364" s="278"/>
      <c r="H364" s="272"/>
      <c r="I364" s="272"/>
      <c r="J364" s="272"/>
      <c r="K364" s="457"/>
      <c r="L364" s="519"/>
      <c r="M364" s="48">
        <v>960000</v>
      </c>
      <c r="N364" s="69"/>
      <c r="O364" s="69"/>
      <c r="P364" s="69"/>
      <c r="Q364" s="69"/>
      <c r="R364" s="69"/>
      <c r="S364" s="69"/>
      <c r="T364" s="48" t="s">
        <v>28</v>
      </c>
      <c r="U364" s="48" t="s">
        <v>169</v>
      </c>
      <c r="V364" s="48" t="s">
        <v>86</v>
      </c>
      <c r="W364" s="48">
        <v>120</v>
      </c>
      <c r="X364" s="176"/>
      <c r="Y364" s="173">
        <v>44702</v>
      </c>
      <c r="Z364" s="173">
        <f t="shared" si="1103"/>
        <v>44716</v>
      </c>
      <c r="AA364" s="173">
        <f>+Z364+5+5</f>
        <v>44726</v>
      </c>
      <c r="AB364" s="173">
        <f>+AA364+14+7</f>
        <v>44747</v>
      </c>
      <c r="AC364" s="173"/>
      <c r="AD364" s="173">
        <f>+AB364+1</f>
        <v>44748</v>
      </c>
      <c r="AE364" s="173">
        <f>+AD364+10</f>
        <v>44758</v>
      </c>
      <c r="AF364" s="173">
        <f t="shared" si="1110"/>
        <v>44878</v>
      </c>
      <c r="AG364" s="310"/>
      <c r="AH364" s="329"/>
      <c r="AI364" s="275"/>
      <c r="AJ364" s="275"/>
      <c r="AK364" s="187">
        <f t="shared" si="1105"/>
        <v>0</v>
      </c>
      <c r="AL364" s="329"/>
      <c r="AM364" s="275"/>
      <c r="AN364" s="275"/>
      <c r="AO364" s="330">
        <f t="shared" si="1106"/>
        <v>0</v>
      </c>
      <c r="AP364" s="490"/>
      <c r="AQ364" s="275"/>
      <c r="AR364" s="275"/>
      <c r="AS364" s="187">
        <f t="shared" si="1107"/>
        <v>0</v>
      </c>
      <c r="AT364" s="329"/>
      <c r="AU364" s="275"/>
      <c r="AV364" s="275"/>
      <c r="AW364" s="330">
        <f t="shared" si="1108"/>
        <v>0</v>
      </c>
      <c r="AX364" s="490"/>
      <c r="AY364" s="275"/>
      <c r="AZ364" s="275"/>
      <c r="BA364" s="187">
        <f t="shared" si="1109"/>
        <v>0</v>
      </c>
      <c r="BB364" s="329">
        <v>0</v>
      </c>
      <c r="BC364" s="275"/>
      <c r="BD364" s="275">
        <v>0</v>
      </c>
      <c r="BE364" s="330">
        <f t="shared" si="1111"/>
        <v>0</v>
      </c>
      <c r="BF364" s="490">
        <v>0</v>
      </c>
      <c r="BG364" s="275"/>
      <c r="BH364" s="275">
        <v>0</v>
      </c>
      <c r="BI364" s="187">
        <f t="shared" si="1112"/>
        <v>0</v>
      </c>
      <c r="BJ364" s="329">
        <v>21966.101694915254</v>
      </c>
      <c r="BK364" s="275"/>
      <c r="BL364" s="275">
        <v>122033.89830508475</v>
      </c>
      <c r="BM364" s="330">
        <f t="shared" si="1113"/>
        <v>144000</v>
      </c>
      <c r="BN364" s="490">
        <v>0</v>
      </c>
      <c r="BO364" s="275"/>
      <c r="BP364" s="275">
        <v>0</v>
      </c>
      <c r="BQ364" s="187">
        <f t="shared" si="1114"/>
        <v>0</v>
      </c>
      <c r="BR364" s="329">
        <v>36610.169491525419</v>
      </c>
      <c r="BS364" s="275"/>
      <c r="BT364" s="275">
        <v>203389.83050847458</v>
      </c>
      <c r="BU364" s="330">
        <f t="shared" si="1115"/>
        <v>240000</v>
      </c>
      <c r="BV364" s="490">
        <v>36610.169491525419</v>
      </c>
      <c r="BW364" s="275"/>
      <c r="BX364" s="275">
        <v>203389.83050847458</v>
      </c>
      <c r="BY364" s="187">
        <f t="shared" si="1116"/>
        <v>240000</v>
      </c>
      <c r="BZ364" s="329">
        <v>51254.23728813557</v>
      </c>
      <c r="CA364" s="275"/>
      <c r="CB364" s="275">
        <v>284745.76271186443</v>
      </c>
      <c r="CC364" s="330">
        <f t="shared" si="1117"/>
        <v>336000</v>
      </c>
      <c r="CD364" s="365">
        <f t="shared" si="995"/>
        <v>146440.67796610168</v>
      </c>
      <c r="CE364" s="277">
        <f t="shared" si="995"/>
        <v>0</v>
      </c>
      <c r="CF364" s="277">
        <f t="shared" si="995"/>
        <v>813559.32203389832</v>
      </c>
      <c r="CG364" s="366">
        <f t="shared" si="995"/>
        <v>960000</v>
      </c>
      <c r="CH364" s="695"/>
      <c r="CI364" s="118"/>
      <c r="CJ364" s="744"/>
      <c r="CK364" s="745"/>
      <c r="CL364" s="745"/>
      <c r="CM364" s="746"/>
      <c r="CN364" s="849">
        <v>0</v>
      </c>
      <c r="CO364" s="851">
        <f t="shared" si="934"/>
        <v>0</v>
      </c>
      <c r="CP364" s="851">
        <f t="shared" si="935"/>
        <v>146440.67796610168</v>
      </c>
      <c r="CQ364" s="851">
        <f t="shared" si="936"/>
        <v>0</v>
      </c>
      <c r="CR364" s="861">
        <f t="shared" si="937"/>
        <v>813559.32203389832</v>
      </c>
      <c r="CS364" s="853">
        <f t="shared" si="938"/>
        <v>960000</v>
      </c>
      <c r="CT364" s="2">
        <f t="shared" si="939"/>
        <v>0</v>
      </c>
    </row>
    <row r="365" spans="2:98" ht="24.75" customHeight="1" x14ac:dyDescent="0.25">
      <c r="B365" s="293" t="str">
        <f t="shared" si="996"/>
        <v>C3</v>
      </c>
      <c r="C365" s="598" t="s">
        <v>263</v>
      </c>
      <c r="D365" s="649"/>
      <c r="E365" s="278"/>
      <c r="F365" s="278"/>
      <c r="G365" s="278"/>
      <c r="H365" s="272"/>
      <c r="I365" s="272"/>
      <c r="J365" s="272"/>
      <c r="K365" s="457"/>
      <c r="L365" s="519"/>
      <c r="M365" s="48">
        <v>591500</v>
      </c>
      <c r="N365" s="69"/>
      <c r="O365" s="69"/>
      <c r="P365" s="69"/>
      <c r="Q365" s="69"/>
      <c r="R365" s="69"/>
      <c r="S365" s="69"/>
      <c r="T365" s="48" t="s">
        <v>28</v>
      </c>
      <c r="U365" s="48" t="s">
        <v>169</v>
      </c>
      <c r="V365" s="48" t="s">
        <v>75</v>
      </c>
      <c r="W365" s="99">
        <v>60</v>
      </c>
      <c r="X365" s="177"/>
      <c r="Y365" s="173">
        <v>44793</v>
      </c>
      <c r="Z365" s="173">
        <f t="shared" si="1103"/>
        <v>44807</v>
      </c>
      <c r="AA365" s="173">
        <f>+Z365+7+5+2</f>
        <v>44821</v>
      </c>
      <c r="AB365" s="173">
        <f>+AA365+30+7</f>
        <v>44858</v>
      </c>
      <c r="AC365" s="173">
        <f>+AB365+3+3+14</f>
        <v>44878</v>
      </c>
      <c r="AD365" s="173">
        <f>+AC365+3</f>
        <v>44881</v>
      </c>
      <c r="AE365" s="173">
        <f>+AD365+7+7</f>
        <v>44895</v>
      </c>
      <c r="AF365" s="173">
        <f t="shared" si="1110"/>
        <v>44955</v>
      </c>
      <c r="AG365" s="310"/>
      <c r="AH365" s="329"/>
      <c r="AI365" s="275"/>
      <c r="AJ365" s="275"/>
      <c r="AK365" s="187">
        <f t="shared" si="1105"/>
        <v>0</v>
      </c>
      <c r="AL365" s="329"/>
      <c r="AM365" s="275"/>
      <c r="AN365" s="275"/>
      <c r="AO365" s="330">
        <f t="shared" si="1106"/>
        <v>0</v>
      </c>
      <c r="AP365" s="490"/>
      <c r="AQ365" s="275"/>
      <c r="AR365" s="275"/>
      <c r="AS365" s="187">
        <f t="shared" si="1107"/>
        <v>0</v>
      </c>
      <c r="AT365" s="329"/>
      <c r="AU365" s="275"/>
      <c r="AV365" s="275"/>
      <c r="AW365" s="330">
        <f t="shared" si="1108"/>
        <v>0</v>
      </c>
      <c r="AX365" s="490"/>
      <c r="AY365" s="275"/>
      <c r="AZ365" s="275"/>
      <c r="BA365" s="187">
        <f t="shared" si="1109"/>
        <v>0</v>
      </c>
      <c r="BB365" s="329">
        <v>0</v>
      </c>
      <c r="BC365" s="275"/>
      <c r="BD365" s="275">
        <v>0</v>
      </c>
      <c r="BE365" s="330">
        <f t="shared" si="1111"/>
        <v>0</v>
      </c>
      <c r="BF365" s="490">
        <v>0</v>
      </c>
      <c r="BG365" s="275"/>
      <c r="BH365" s="275">
        <v>0</v>
      </c>
      <c r="BI365" s="187">
        <f t="shared" si="1112"/>
        <v>0</v>
      </c>
      <c r="BJ365" s="329">
        <v>0</v>
      </c>
      <c r="BK365" s="275"/>
      <c r="BL365" s="275">
        <v>0</v>
      </c>
      <c r="BM365" s="330">
        <f t="shared" si="1113"/>
        <v>0</v>
      </c>
      <c r="BN365" s="490">
        <v>0</v>
      </c>
      <c r="BO365" s="275"/>
      <c r="BP365" s="275">
        <v>0</v>
      </c>
      <c r="BQ365" s="187">
        <f t="shared" si="1114"/>
        <v>0</v>
      </c>
      <c r="BR365" s="329">
        <v>0</v>
      </c>
      <c r="BS365" s="275"/>
      <c r="BT365" s="275">
        <v>0</v>
      </c>
      <c r="BU365" s="330">
        <f t="shared" si="1115"/>
        <v>0</v>
      </c>
      <c r="BV365" s="490">
        <v>0</v>
      </c>
      <c r="BW365" s="275"/>
      <c r="BX365" s="275">
        <v>0</v>
      </c>
      <c r="BY365" s="187">
        <f t="shared" si="1116"/>
        <v>0</v>
      </c>
      <c r="BZ365" s="329">
        <v>13534.322033898308</v>
      </c>
      <c r="CA365" s="275"/>
      <c r="CB365" s="275">
        <v>75190.677966101692</v>
      </c>
      <c r="CC365" s="330">
        <f t="shared" si="1117"/>
        <v>88725</v>
      </c>
      <c r="CD365" s="365">
        <f t="shared" si="995"/>
        <v>13534.322033898308</v>
      </c>
      <c r="CE365" s="277">
        <f t="shared" si="995"/>
        <v>0</v>
      </c>
      <c r="CF365" s="277">
        <f t="shared" si="995"/>
        <v>75190.677966101692</v>
      </c>
      <c r="CG365" s="366">
        <f t="shared" si="995"/>
        <v>88725</v>
      </c>
      <c r="CH365" s="695"/>
      <c r="CI365" s="118"/>
      <c r="CJ365" s="744"/>
      <c r="CK365" s="745"/>
      <c r="CL365" s="745"/>
      <c r="CM365" s="746"/>
      <c r="CN365" s="849">
        <v>0</v>
      </c>
      <c r="CO365" s="851">
        <f t="shared" si="934"/>
        <v>0</v>
      </c>
      <c r="CP365" s="851">
        <f t="shared" si="935"/>
        <v>13534.322033898308</v>
      </c>
      <c r="CQ365" s="851">
        <f t="shared" si="936"/>
        <v>0</v>
      </c>
      <c r="CR365" s="861">
        <f t="shared" si="937"/>
        <v>75190.677966101692</v>
      </c>
      <c r="CS365" s="853">
        <f t="shared" si="938"/>
        <v>88725</v>
      </c>
      <c r="CT365" s="2">
        <f t="shared" si="939"/>
        <v>0</v>
      </c>
    </row>
    <row r="366" spans="2:98" ht="24.75" customHeight="1" x14ac:dyDescent="0.25">
      <c r="B366" s="293" t="str">
        <f t="shared" si="996"/>
        <v>C3</v>
      </c>
      <c r="C366" s="604" t="s">
        <v>264</v>
      </c>
      <c r="D366" s="647"/>
      <c r="E366" s="98"/>
      <c r="F366" s="98"/>
      <c r="G366" s="98"/>
      <c r="H366" s="98"/>
      <c r="I366" s="98"/>
      <c r="J366" s="98"/>
      <c r="K366" s="648"/>
      <c r="L366" s="588"/>
      <c r="M366" s="98">
        <f>M367+M368</f>
        <v>5240000</v>
      </c>
      <c r="N366" s="98"/>
      <c r="O366" s="98"/>
      <c r="P366" s="98"/>
      <c r="Q366" s="98"/>
      <c r="R366" s="98"/>
      <c r="S366" s="98"/>
      <c r="T366" s="98"/>
      <c r="U366" s="98"/>
      <c r="V366" s="98"/>
      <c r="W366" s="98"/>
      <c r="X366" s="98"/>
      <c r="Y366" s="98"/>
      <c r="Z366" s="98"/>
      <c r="AA366" s="98"/>
      <c r="AB366" s="98"/>
      <c r="AC366" s="98"/>
      <c r="AD366" s="98"/>
      <c r="AE366" s="98"/>
      <c r="AF366" s="98"/>
      <c r="AG366" s="311"/>
      <c r="AH366" s="454">
        <f>AH367</f>
        <v>0</v>
      </c>
      <c r="AI366" s="59">
        <f t="shared" ref="AI366:AJ366" si="1120">AI367</f>
        <v>0</v>
      </c>
      <c r="AJ366" s="59">
        <f t="shared" si="1120"/>
        <v>0</v>
      </c>
      <c r="AK366" s="308">
        <f>SUBTOTAL(9,AH366:AJ366)</f>
        <v>0</v>
      </c>
      <c r="AL366" s="454">
        <f>AL367</f>
        <v>0</v>
      </c>
      <c r="AM366" s="59">
        <f t="shared" ref="AM366:AN366" si="1121">AM367</f>
        <v>0</v>
      </c>
      <c r="AN366" s="59">
        <f t="shared" si="1121"/>
        <v>0</v>
      </c>
      <c r="AO366" s="455">
        <f>SUBTOTAL(9,AL366:AN366)</f>
        <v>0</v>
      </c>
      <c r="AP366" s="517">
        <f>AP367</f>
        <v>0</v>
      </c>
      <c r="AQ366" s="59">
        <f t="shared" ref="AQ366:AR366" si="1122">AQ367</f>
        <v>0</v>
      </c>
      <c r="AR366" s="59">
        <f t="shared" si="1122"/>
        <v>0</v>
      </c>
      <c r="AS366" s="308">
        <f>SUBTOTAL(9,AP366:AR366)</f>
        <v>0</v>
      </c>
      <c r="AT366" s="454">
        <f>AT367+AT368</f>
        <v>0</v>
      </c>
      <c r="AU366" s="59">
        <f>AU367+AU368</f>
        <v>0</v>
      </c>
      <c r="AV366" s="59">
        <f>AV367+AV368</f>
        <v>0</v>
      </c>
      <c r="AW366" s="455">
        <f>AT366+AU366+AV366</f>
        <v>0</v>
      </c>
      <c r="AX366" s="517">
        <f>AX367+AX368</f>
        <v>0</v>
      </c>
      <c r="AY366" s="59">
        <f>AY367+AY368</f>
        <v>0</v>
      </c>
      <c r="AZ366" s="59">
        <f>AZ367+AZ368</f>
        <v>0</v>
      </c>
      <c r="BA366" s="308">
        <f>AX366+AY366+AZ366</f>
        <v>0</v>
      </c>
      <c r="BB366" s="454">
        <f>BB367+BB368</f>
        <v>0</v>
      </c>
      <c r="BC366" s="59">
        <f>BC367+BC368</f>
        <v>0</v>
      </c>
      <c r="BD366" s="59">
        <f>BD367+BD368</f>
        <v>0</v>
      </c>
      <c r="BE366" s="455">
        <f>BB366+BC366+BD366</f>
        <v>0</v>
      </c>
      <c r="BF366" s="517">
        <f>BF367+BF368</f>
        <v>0</v>
      </c>
      <c r="BG366" s="59">
        <f>BG367+BG368</f>
        <v>0</v>
      </c>
      <c r="BH366" s="59">
        <f>BH367+BH368</f>
        <v>0</v>
      </c>
      <c r="BI366" s="308">
        <f>BF366+BG366+BH366</f>
        <v>0</v>
      </c>
      <c r="BJ366" s="454">
        <f>BJ367+BJ368</f>
        <v>0</v>
      </c>
      <c r="BK366" s="59">
        <f>BK367+BK368</f>
        <v>0</v>
      </c>
      <c r="BL366" s="59">
        <f>BL367+BL368</f>
        <v>0</v>
      </c>
      <c r="BM366" s="455">
        <f>BJ366+BK366+BL366</f>
        <v>0</v>
      </c>
      <c r="BN366" s="517">
        <f>BN367+BN368</f>
        <v>0</v>
      </c>
      <c r="BO366" s="59">
        <f>BO367+BO368</f>
        <v>0</v>
      </c>
      <c r="BP366" s="59">
        <f>BP367+BP368</f>
        <v>0</v>
      </c>
      <c r="BQ366" s="308">
        <f>BN366+BO366+BP366</f>
        <v>0</v>
      </c>
      <c r="BR366" s="454">
        <f>BR367+BR368</f>
        <v>0</v>
      </c>
      <c r="BS366" s="59">
        <f>BS367+BS368</f>
        <v>0</v>
      </c>
      <c r="BT366" s="59">
        <f>BT367+BT368</f>
        <v>0</v>
      </c>
      <c r="BU366" s="455">
        <f>BR366+BS366+BT366</f>
        <v>0</v>
      </c>
      <c r="BV366" s="517">
        <f>BV367+BV368</f>
        <v>0</v>
      </c>
      <c r="BW366" s="59">
        <f>BW367+BW368</f>
        <v>0</v>
      </c>
      <c r="BX366" s="59">
        <f>BX367+BX368</f>
        <v>0</v>
      </c>
      <c r="BY366" s="308">
        <f>BV366+BW366+BX366</f>
        <v>0</v>
      </c>
      <c r="BZ366" s="454">
        <f>BZ367+BZ368</f>
        <v>0</v>
      </c>
      <c r="CA366" s="59">
        <f>CA367+CA368</f>
        <v>0</v>
      </c>
      <c r="CB366" s="59">
        <f>CB367+CB368</f>
        <v>0</v>
      </c>
      <c r="CC366" s="455">
        <f>BZ366+CA366+CB366</f>
        <v>0</v>
      </c>
      <c r="CD366" s="363">
        <f t="shared" si="995"/>
        <v>0</v>
      </c>
      <c r="CE366" s="60">
        <f t="shared" si="995"/>
        <v>0</v>
      </c>
      <c r="CF366" s="60">
        <f t="shared" si="995"/>
        <v>0</v>
      </c>
      <c r="CG366" s="364">
        <f t="shared" si="995"/>
        <v>0</v>
      </c>
      <c r="CH366" s="695" t="s">
        <v>739</v>
      </c>
      <c r="CI366" s="118" t="s">
        <v>766</v>
      </c>
      <c r="CJ366" s="783"/>
      <c r="CK366" s="784"/>
      <c r="CL366" s="784"/>
      <c r="CM366" s="785"/>
      <c r="CN366" s="783">
        <v>0</v>
      </c>
      <c r="CO366" s="784">
        <f t="shared" si="934"/>
        <v>0</v>
      </c>
      <c r="CP366" s="784">
        <f t="shared" si="935"/>
        <v>0</v>
      </c>
      <c r="CQ366" s="784">
        <f t="shared" si="936"/>
        <v>0</v>
      </c>
      <c r="CR366" s="876">
        <f t="shared" si="937"/>
        <v>0</v>
      </c>
      <c r="CS366" s="785">
        <f t="shared" si="938"/>
        <v>0</v>
      </c>
      <c r="CT366" s="2">
        <f t="shared" si="939"/>
        <v>0</v>
      </c>
    </row>
    <row r="367" spans="2:98" ht="24.75" customHeight="1" x14ac:dyDescent="0.25">
      <c r="B367" s="293" t="str">
        <f>B366</f>
        <v>C3</v>
      </c>
      <c r="C367" s="598" t="s">
        <v>265</v>
      </c>
      <c r="D367" s="649"/>
      <c r="E367" s="278"/>
      <c r="F367" s="278"/>
      <c r="G367" s="278"/>
      <c r="H367" s="272"/>
      <c r="I367" s="272"/>
      <c r="J367" s="272"/>
      <c r="K367" s="457"/>
      <c r="L367" s="519"/>
      <c r="M367" s="48">
        <v>5240000</v>
      </c>
      <c r="N367" s="69"/>
      <c r="O367" s="69"/>
      <c r="P367" s="69"/>
      <c r="Q367" s="69"/>
      <c r="R367" s="69"/>
      <c r="S367" s="69"/>
      <c r="T367" s="48" t="s">
        <v>28</v>
      </c>
      <c r="U367" s="48" t="s">
        <v>169</v>
      </c>
      <c r="V367" s="48" t="s">
        <v>75</v>
      </c>
      <c r="W367" s="99">
        <v>210</v>
      </c>
      <c r="X367" s="177"/>
      <c r="Y367" s="173">
        <v>44895</v>
      </c>
      <c r="Z367" s="173">
        <f>+Y367+14</f>
        <v>44909</v>
      </c>
      <c r="AA367" s="173">
        <f>+Z367+7+5+2</f>
        <v>44923</v>
      </c>
      <c r="AB367" s="173">
        <f>+AA367+30+7</f>
        <v>44960</v>
      </c>
      <c r="AC367" s="173">
        <f>+AB367+3+3+14</f>
        <v>44980</v>
      </c>
      <c r="AD367" s="173">
        <f>+AC367+3</f>
        <v>44983</v>
      </c>
      <c r="AE367" s="173">
        <f>+AD367+7+7</f>
        <v>44997</v>
      </c>
      <c r="AF367" s="173">
        <f t="shared" si="1110"/>
        <v>45207</v>
      </c>
      <c r="AG367" s="310"/>
      <c r="AH367" s="329"/>
      <c r="AI367" s="275"/>
      <c r="AJ367" s="275"/>
      <c r="AK367" s="187">
        <f t="shared" ref="AK367" si="1123">SUBTOTAL(9,AH367:AJ367)</f>
        <v>0</v>
      </c>
      <c r="AL367" s="329"/>
      <c r="AM367" s="275"/>
      <c r="AN367" s="275"/>
      <c r="AO367" s="330">
        <f t="shared" ref="AO367" si="1124">SUBTOTAL(9,AL367:AN367)</f>
        <v>0</v>
      </c>
      <c r="AP367" s="490"/>
      <c r="AQ367" s="275"/>
      <c r="AR367" s="275"/>
      <c r="AS367" s="187">
        <f t="shared" ref="AS367" si="1125">SUBTOTAL(9,AP367:AR367)</f>
        <v>0</v>
      </c>
      <c r="AT367" s="329"/>
      <c r="AU367" s="275"/>
      <c r="AV367" s="275"/>
      <c r="AW367" s="330">
        <f t="shared" ref="AW367" si="1126">SUBTOTAL(9,AT367:AV367)</f>
        <v>0</v>
      </c>
      <c r="AX367" s="490"/>
      <c r="AY367" s="275"/>
      <c r="AZ367" s="275"/>
      <c r="BA367" s="187">
        <f t="shared" ref="BA367" si="1127">SUBTOTAL(9,AX367:AZ367)</f>
        <v>0</v>
      </c>
      <c r="BB367" s="329"/>
      <c r="BC367" s="275"/>
      <c r="BD367" s="275"/>
      <c r="BE367" s="330">
        <f t="shared" ref="BE367" si="1128">SUBTOTAL(9,BB367:BD367)</f>
        <v>0</v>
      </c>
      <c r="BF367" s="490"/>
      <c r="BG367" s="275"/>
      <c r="BH367" s="275"/>
      <c r="BI367" s="187">
        <f t="shared" ref="BI367" si="1129">SUBTOTAL(9,BF367:BH367)</f>
        <v>0</v>
      </c>
      <c r="BJ367" s="329"/>
      <c r="BK367" s="275"/>
      <c r="BL367" s="275"/>
      <c r="BM367" s="330">
        <f t="shared" ref="BM367" si="1130">SUBTOTAL(9,BJ367:BL367)</f>
        <v>0</v>
      </c>
      <c r="BN367" s="490"/>
      <c r="BO367" s="275"/>
      <c r="BP367" s="275"/>
      <c r="BQ367" s="187">
        <f t="shared" ref="BQ367" si="1131">SUBTOTAL(9,BN367:BP367)</f>
        <v>0</v>
      </c>
      <c r="BR367" s="329"/>
      <c r="BS367" s="275"/>
      <c r="BT367" s="275"/>
      <c r="BU367" s="330">
        <f t="shared" ref="BU367" si="1132">SUBTOTAL(9,BR367:BT367)</f>
        <v>0</v>
      </c>
      <c r="BV367" s="490"/>
      <c r="BW367" s="275"/>
      <c r="BX367" s="275"/>
      <c r="BY367" s="187">
        <f t="shared" ref="BY367" si="1133">SUBTOTAL(9,BV367:BX367)</f>
        <v>0</v>
      </c>
      <c r="BZ367" s="329"/>
      <c r="CA367" s="275"/>
      <c r="CB367" s="275"/>
      <c r="CC367" s="330">
        <f t="shared" ref="CC367" si="1134">SUBTOTAL(9,BZ367:CB367)</f>
        <v>0</v>
      </c>
      <c r="CD367" s="367">
        <f t="shared" si="995"/>
        <v>0</v>
      </c>
      <c r="CE367" s="64">
        <f t="shared" si="995"/>
        <v>0</v>
      </c>
      <c r="CF367" s="64">
        <f t="shared" si="995"/>
        <v>0</v>
      </c>
      <c r="CG367" s="370">
        <f t="shared" si="995"/>
        <v>0</v>
      </c>
      <c r="CH367" s="695"/>
      <c r="CI367" s="118"/>
      <c r="CJ367" s="786"/>
      <c r="CK367" s="787"/>
      <c r="CL367" s="787"/>
      <c r="CM367" s="788"/>
      <c r="CN367" s="786">
        <v>0</v>
      </c>
      <c r="CO367" s="787">
        <f t="shared" si="934"/>
        <v>0</v>
      </c>
      <c r="CP367" s="787">
        <f t="shared" si="935"/>
        <v>0</v>
      </c>
      <c r="CQ367" s="787">
        <f t="shared" si="936"/>
        <v>0</v>
      </c>
      <c r="CR367" s="877">
        <f t="shared" si="937"/>
        <v>0</v>
      </c>
      <c r="CS367" s="788">
        <f t="shared" si="938"/>
        <v>0</v>
      </c>
      <c r="CT367" s="2">
        <f t="shared" si="939"/>
        <v>0</v>
      </c>
    </row>
    <row r="368" spans="2:98" ht="24.75" customHeight="1" x14ac:dyDescent="0.25">
      <c r="B368" s="293" t="s">
        <v>172</v>
      </c>
      <c r="C368" s="598" t="s">
        <v>266</v>
      </c>
      <c r="D368" s="649"/>
      <c r="E368" s="278"/>
      <c r="F368" s="278"/>
      <c r="G368" s="278"/>
      <c r="H368" s="272"/>
      <c r="I368" s="272"/>
      <c r="J368" s="272"/>
      <c r="K368" s="457"/>
      <c r="L368" s="519"/>
      <c r="M368" s="48"/>
      <c r="N368" s="69"/>
      <c r="O368" s="69"/>
      <c r="P368" s="69"/>
      <c r="Q368" s="69"/>
      <c r="R368" s="69"/>
      <c r="S368" s="69"/>
      <c r="T368" s="159"/>
      <c r="U368" s="100"/>
      <c r="V368" s="100"/>
      <c r="W368" s="101"/>
      <c r="X368" s="102"/>
      <c r="Y368" s="102"/>
      <c r="Z368" s="102"/>
      <c r="AA368" s="102"/>
      <c r="AB368" s="102"/>
      <c r="AC368" s="102"/>
      <c r="AD368" s="102"/>
      <c r="AE368" s="102"/>
      <c r="AF368" s="46"/>
      <c r="AG368" s="310"/>
      <c r="AH368" s="329"/>
      <c r="AI368" s="275"/>
      <c r="AJ368" s="275"/>
      <c r="AK368" s="187"/>
      <c r="AL368" s="329"/>
      <c r="AM368" s="275"/>
      <c r="AN368" s="275"/>
      <c r="AO368" s="330"/>
      <c r="AP368" s="490"/>
      <c r="AQ368" s="275"/>
      <c r="AR368" s="275"/>
      <c r="AS368" s="187"/>
      <c r="AT368" s="480"/>
      <c r="AU368" s="272"/>
      <c r="AV368" s="272"/>
      <c r="AW368" s="457">
        <f>AT368+AU368+AV368</f>
        <v>0</v>
      </c>
      <c r="AX368" s="519"/>
      <c r="AY368" s="272"/>
      <c r="AZ368" s="272"/>
      <c r="BA368" s="310">
        <f>AX368+AY368+AZ368</f>
        <v>0</v>
      </c>
      <c r="BB368" s="480">
        <v>0</v>
      </c>
      <c r="BC368" s="272"/>
      <c r="BD368" s="272">
        <v>0</v>
      </c>
      <c r="BE368" s="457">
        <f>BB368+BC368+BD368</f>
        <v>0</v>
      </c>
      <c r="BF368" s="519">
        <v>0</v>
      </c>
      <c r="BG368" s="272"/>
      <c r="BH368" s="272">
        <v>0</v>
      </c>
      <c r="BI368" s="310">
        <f>BF368+BG368+BH368</f>
        <v>0</v>
      </c>
      <c r="BJ368" s="480">
        <v>0</v>
      </c>
      <c r="BK368" s="272"/>
      <c r="BL368" s="272">
        <v>0</v>
      </c>
      <c r="BM368" s="457">
        <f>BJ368+BK368+BL368</f>
        <v>0</v>
      </c>
      <c r="BN368" s="519">
        <v>0</v>
      </c>
      <c r="BO368" s="272"/>
      <c r="BP368" s="272">
        <v>0</v>
      </c>
      <c r="BQ368" s="310">
        <f>BN368+BO368+BP368</f>
        <v>0</v>
      </c>
      <c r="BR368" s="480">
        <v>0</v>
      </c>
      <c r="BS368" s="272"/>
      <c r="BT368" s="272">
        <v>0</v>
      </c>
      <c r="BU368" s="457">
        <f>BR368+BS368+BT368</f>
        <v>0</v>
      </c>
      <c r="BV368" s="519">
        <v>0</v>
      </c>
      <c r="BW368" s="272"/>
      <c r="BX368" s="272">
        <v>0</v>
      </c>
      <c r="BY368" s="310">
        <f>BV368+BW368+BX368</f>
        <v>0</v>
      </c>
      <c r="BZ368" s="480"/>
      <c r="CA368" s="272"/>
      <c r="CB368" s="272"/>
      <c r="CC368" s="457">
        <f>BZ368+CA368+CB368</f>
        <v>0</v>
      </c>
      <c r="CD368" s="367">
        <f t="shared" si="995"/>
        <v>0</v>
      </c>
      <c r="CE368" s="64">
        <f t="shared" si="995"/>
        <v>0</v>
      </c>
      <c r="CF368" s="64">
        <f t="shared" si="995"/>
        <v>0</v>
      </c>
      <c r="CG368" s="370">
        <f t="shared" si="995"/>
        <v>0</v>
      </c>
      <c r="CH368" s="695"/>
      <c r="CI368" s="118"/>
      <c r="CJ368" s="786"/>
      <c r="CK368" s="787"/>
      <c r="CL368" s="787"/>
      <c r="CM368" s="788"/>
      <c r="CN368" s="786">
        <v>0</v>
      </c>
      <c r="CO368" s="787">
        <f t="shared" si="934"/>
        <v>0</v>
      </c>
      <c r="CP368" s="787">
        <f t="shared" si="935"/>
        <v>0</v>
      </c>
      <c r="CQ368" s="787">
        <f t="shared" si="936"/>
        <v>0</v>
      </c>
      <c r="CR368" s="877">
        <f t="shared" si="937"/>
        <v>0</v>
      </c>
      <c r="CS368" s="788">
        <f t="shared" si="938"/>
        <v>0</v>
      </c>
      <c r="CT368" s="2">
        <f t="shared" si="939"/>
        <v>0</v>
      </c>
    </row>
    <row r="369" spans="2:98" ht="24.75" customHeight="1" x14ac:dyDescent="0.25">
      <c r="B369" s="293" t="str">
        <f>B367</f>
        <v>C3</v>
      </c>
      <c r="C369" s="597" t="s">
        <v>267</v>
      </c>
      <c r="D369" s="649">
        <v>972610</v>
      </c>
      <c r="E369" s="278"/>
      <c r="F369" s="278">
        <v>5403390</v>
      </c>
      <c r="G369" s="278">
        <f t="shared" si="1076"/>
        <v>6376000</v>
      </c>
      <c r="H369" s="76">
        <v>972610</v>
      </c>
      <c r="I369" s="76"/>
      <c r="J369" s="76">
        <v>5403390</v>
      </c>
      <c r="K369" s="646">
        <f t="shared" si="1077"/>
        <v>6376000</v>
      </c>
      <c r="L369" s="587"/>
      <c r="M369" s="38">
        <f>+M370+M374</f>
        <v>6376000</v>
      </c>
      <c r="N369" s="38"/>
      <c r="O369" s="38"/>
      <c r="P369" s="38"/>
      <c r="Q369" s="76" t="s">
        <v>681</v>
      </c>
      <c r="R369" s="76">
        <v>24</v>
      </c>
      <c r="S369" s="38" t="s">
        <v>128</v>
      </c>
      <c r="T369" s="38"/>
      <c r="U369" s="76"/>
      <c r="V369" s="38"/>
      <c r="W369" s="38"/>
      <c r="X369" s="38"/>
      <c r="Y369" s="38"/>
      <c r="Z369" s="38"/>
      <c r="AA369" s="38"/>
      <c r="AB369" s="38"/>
      <c r="AC369" s="76"/>
      <c r="AD369" s="76"/>
      <c r="AE369" s="76"/>
      <c r="AF369" s="76"/>
      <c r="AG369" s="311"/>
      <c r="AH369" s="361">
        <f>AH370+AH374</f>
        <v>0</v>
      </c>
      <c r="AI369" s="58">
        <f t="shared" ref="AI369:AJ369" si="1135">AI370+AI374</f>
        <v>0</v>
      </c>
      <c r="AJ369" s="58">
        <f t="shared" si="1135"/>
        <v>0</v>
      </c>
      <c r="AK369" s="307">
        <f>SUBTOTAL(9,AH369:AJ369)</f>
        <v>0</v>
      </c>
      <c r="AL369" s="361">
        <f>AL370+AL374</f>
        <v>0</v>
      </c>
      <c r="AM369" s="58">
        <f t="shared" ref="AM369:AN369" si="1136">AM370+AM374</f>
        <v>0</v>
      </c>
      <c r="AN369" s="58">
        <f t="shared" si="1136"/>
        <v>0</v>
      </c>
      <c r="AO369" s="362">
        <f>SUBTOTAL(9,AL369:AN369)</f>
        <v>0</v>
      </c>
      <c r="AP369" s="516">
        <f>AP370+AP374</f>
        <v>0</v>
      </c>
      <c r="AQ369" s="58">
        <f t="shared" ref="AQ369:AR369" si="1137">AQ370+AQ374</f>
        <v>0</v>
      </c>
      <c r="AR369" s="58">
        <f t="shared" si="1137"/>
        <v>0</v>
      </c>
      <c r="AS369" s="307">
        <f>SUBTOTAL(9,AP369:AR369)</f>
        <v>0</v>
      </c>
      <c r="AT369" s="361">
        <f>AT370+AT374</f>
        <v>0</v>
      </c>
      <c r="AU369" s="58">
        <f t="shared" ref="AU369:AV369" si="1138">AU370+AU374</f>
        <v>0</v>
      </c>
      <c r="AV369" s="58">
        <f t="shared" si="1138"/>
        <v>0</v>
      </c>
      <c r="AW369" s="362">
        <f>SUBTOTAL(9,AT369:AV369)</f>
        <v>0</v>
      </c>
      <c r="AX369" s="516">
        <f>AX370+AX374</f>
        <v>0</v>
      </c>
      <c r="AY369" s="58">
        <f t="shared" ref="AY369:AZ369" si="1139">AY370+AY374</f>
        <v>0</v>
      </c>
      <c r="AZ369" s="58">
        <f t="shared" si="1139"/>
        <v>0</v>
      </c>
      <c r="BA369" s="307">
        <f>SUBTOTAL(9,AX369:AZ369)</f>
        <v>0</v>
      </c>
      <c r="BB369" s="361">
        <f>BB370+BB374</f>
        <v>0</v>
      </c>
      <c r="BC369" s="58">
        <f t="shared" ref="BC369:BD369" si="1140">BC370+BC374</f>
        <v>0</v>
      </c>
      <c r="BD369" s="58">
        <f t="shared" si="1140"/>
        <v>0</v>
      </c>
      <c r="BE369" s="362">
        <f>SUBTOTAL(9,BB369:BD369)</f>
        <v>0</v>
      </c>
      <c r="BF369" s="516">
        <f>BF370+BF374</f>
        <v>0</v>
      </c>
      <c r="BG369" s="58">
        <f t="shared" ref="BG369:BH369" si="1141">BG370+BG374</f>
        <v>0</v>
      </c>
      <c r="BH369" s="58">
        <f t="shared" si="1141"/>
        <v>0</v>
      </c>
      <c r="BI369" s="307">
        <f>SUBTOTAL(9,BF369:BH369)</f>
        <v>0</v>
      </c>
      <c r="BJ369" s="361">
        <f>BJ370+BJ374</f>
        <v>102529.99999999997</v>
      </c>
      <c r="BK369" s="58">
        <f t="shared" ref="BK369:BL369" si="1142">BK370+BK374</f>
        <v>0</v>
      </c>
      <c r="BL369" s="58">
        <f t="shared" si="1142"/>
        <v>577220</v>
      </c>
      <c r="BM369" s="362">
        <f>SUBTOTAL(9,BJ369:BL369)</f>
        <v>679750</v>
      </c>
      <c r="BN369" s="516">
        <f>BN370+BN374</f>
        <v>19562.203389830509</v>
      </c>
      <c r="BO369" s="58">
        <f t="shared" ref="BO369:BP369" si="1143">BO370+BO374</f>
        <v>0</v>
      </c>
      <c r="BP369" s="58">
        <f t="shared" si="1143"/>
        <v>116287.79661016949</v>
      </c>
      <c r="BQ369" s="307">
        <f>SUBTOTAL(9,BN369:BP369)</f>
        <v>135850</v>
      </c>
      <c r="BR369" s="361">
        <f>BR370+BR374</f>
        <v>127424.91525423725</v>
      </c>
      <c r="BS369" s="58">
        <f t="shared" ref="BS369:BT369" si="1144">BS370+BS374</f>
        <v>0</v>
      </c>
      <c r="BT369" s="58">
        <f t="shared" si="1144"/>
        <v>715525.08474576275</v>
      </c>
      <c r="BU369" s="362">
        <f>SUBTOTAL(9,BR369:BT369)</f>
        <v>842950</v>
      </c>
      <c r="BV369" s="516">
        <f>BV370+BV374</f>
        <v>31750.338983050839</v>
      </c>
      <c r="BW369" s="58">
        <f t="shared" ref="BW369:BX369" si="1145">BW370+BW374</f>
        <v>0</v>
      </c>
      <c r="BX369" s="58">
        <f t="shared" si="1145"/>
        <v>183999.66101694916</v>
      </c>
      <c r="BY369" s="307">
        <f>SUBTOTAL(9,BV369:BX369)</f>
        <v>215750</v>
      </c>
      <c r="BZ369" s="361">
        <f>BZ370+BZ374</f>
        <v>189808.47457627111</v>
      </c>
      <c r="CA369" s="58">
        <f t="shared" ref="CA369:CB369" si="1146">CA370+CA374</f>
        <v>0</v>
      </c>
      <c r="CB369" s="58">
        <f t="shared" si="1146"/>
        <v>1054491.5254237289</v>
      </c>
      <c r="CC369" s="362">
        <f>SUBTOTAL(9,BZ369:CB369)</f>
        <v>1244300</v>
      </c>
      <c r="CD369" s="368">
        <f t="shared" si="995"/>
        <v>471075.9322033897</v>
      </c>
      <c r="CE369" s="62">
        <f t="shared" si="995"/>
        <v>0</v>
      </c>
      <c r="CF369" s="62">
        <f t="shared" si="995"/>
        <v>2647524.0677966103</v>
      </c>
      <c r="CG369" s="369">
        <f t="shared" si="995"/>
        <v>3118600</v>
      </c>
      <c r="CH369" s="695" t="s">
        <v>739</v>
      </c>
      <c r="CI369" s="118" t="s">
        <v>766</v>
      </c>
      <c r="CJ369" s="780">
        <f>IF(H369=0,IF(CD369&gt;0,"Error",H369-CD369),H369-CD369)</f>
        <v>501534.0677966103</v>
      </c>
      <c r="CK369" s="781">
        <f t="shared" ref="CK369" si="1147">IF(I369=0,IF(CE369&gt;0,"Error",I369-CE369),I369-CE369)</f>
        <v>0</v>
      </c>
      <c r="CL369" s="781">
        <f t="shared" ref="CL369" si="1148">IF(J369=0,IF(CF369&gt;0,"Error",J369-CF369),J369-CF369)</f>
        <v>2755865.9322033897</v>
      </c>
      <c r="CM369" s="782">
        <f t="shared" ref="CM369" si="1149">IF(K369=0,IF(CG369&gt;0,"Error",K369-CG369),K369-CG369)</f>
        <v>3257400</v>
      </c>
      <c r="CN369" s="780">
        <v>0</v>
      </c>
      <c r="CO369" s="781">
        <f t="shared" si="934"/>
        <v>0</v>
      </c>
      <c r="CP369" s="781">
        <f t="shared" si="935"/>
        <v>471075.9322033897</v>
      </c>
      <c r="CQ369" s="781">
        <f t="shared" si="936"/>
        <v>0</v>
      </c>
      <c r="CR369" s="875">
        <f t="shared" si="937"/>
        <v>2647524.0677966103</v>
      </c>
      <c r="CS369" s="782">
        <f t="shared" si="938"/>
        <v>3118600</v>
      </c>
      <c r="CT369" s="2">
        <f t="shared" si="939"/>
        <v>0</v>
      </c>
    </row>
    <row r="370" spans="2:98" ht="24.75" customHeight="1" x14ac:dyDescent="0.25">
      <c r="B370" s="293" t="str">
        <f t="shared" si="996"/>
        <v>C3</v>
      </c>
      <c r="C370" s="604" t="s">
        <v>268</v>
      </c>
      <c r="D370" s="647"/>
      <c r="E370" s="98"/>
      <c r="F370" s="98"/>
      <c r="G370" s="98"/>
      <c r="H370" s="98"/>
      <c r="I370" s="98"/>
      <c r="J370" s="98"/>
      <c r="K370" s="648"/>
      <c r="L370" s="588"/>
      <c r="M370" s="98">
        <f>+SUM(M371:M373)</f>
        <v>1951000</v>
      </c>
      <c r="N370" s="98"/>
      <c r="O370" s="98"/>
      <c r="P370" s="98"/>
      <c r="Q370" s="98"/>
      <c r="R370" s="98"/>
      <c r="S370" s="98"/>
      <c r="T370" s="98"/>
      <c r="U370" s="98"/>
      <c r="V370" s="98"/>
      <c r="W370" s="98"/>
      <c r="X370" s="98"/>
      <c r="Y370" s="98"/>
      <c r="Z370" s="98"/>
      <c r="AA370" s="98"/>
      <c r="AB370" s="98"/>
      <c r="AC370" s="98"/>
      <c r="AD370" s="98"/>
      <c r="AE370" s="98"/>
      <c r="AF370" s="98"/>
      <c r="AG370" s="311"/>
      <c r="AH370" s="454"/>
      <c r="AI370" s="59"/>
      <c r="AJ370" s="59"/>
      <c r="AK370" s="308">
        <f>SUBTOTAL(9,AH370:AJ370)</f>
        <v>0</v>
      </c>
      <c r="AL370" s="454"/>
      <c r="AM370" s="59"/>
      <c r="AN370" s="59"/>
      <c r="AO370" s="455">
        <f>SUBTOTAL(9,AL370:AN370)</f>
        <v>0</v>
      </c>
      <c r="AP370" s="517"/>
      <c r="AQ370" s="59"/>
      <c r="AR370" s="59"/>
      <c r="AS370" s="308">
        <f>SUBTOTAL(9,AP370:AR370)</f>
        <v>0</v>
      </c>
      <c r="AT370" s="454"/>
      <c r="AU370" s="59"/>
      <c r="AV370" s="59"/>
      <c r="AW370" s="455">
        <f>SUBTOTAL(9,AT370:AV370)</f>
        <v>0</v>
      </c>
      <c r="AX370" s="517"/>
      <c r="AY370" s="59"/>
      <c r="AZ370" s="59"/>
      <c r="BA370" s="308">
        <f>SUBTOTAL(9,AX370:AZ370)</f>
        <v>0</v>
      </c>
      <c r="BB370" s="454"/>
      <c r="BC370" s="59"/>
      <c r="BD370" s="59"/>
      <c r="BE370" s="455">
        <f>SUBTOTAL(9,BB370:BD370)</f>
        <v>0</v>
      </c>
      <c r="BF370" s="517"/>
      <c r="BG370" s="59"/>
      <c r="BH370" s="59"/>
      <c r="BI370" s="308">
        <f>SUBTOTAL(9,BF370:BH370)</f>
        <v>0</v>
      </c>
      <c r="BJ370" s="454">
        <f>SUM(BJ371:BJ373)</f>
        <v>1280</v>
      </c>
      <c r="BK370" s="59">
        <f>SUM(BK371:BK373)</f>
        <v>0</v>
      </c>
      <c r="BL370" s="59">
        <f>SUM(BL371:BL373)</f>
        <v>14720</v>
      </c>
      <c r="BM370" s="455">
        <f>SUBTOTAL(9,BJ370:BL370)</f>
        <v>16000</v>
      </c>
      <c r="BN370" s="517">
        <f>SUM(BN371:BN373)</f>
        <v>19562.203389830509</v>
      </c>
      <c r="BO370" s="59">
        <f>SUM(BO371:BO373)</f>
        <v>0</v>
      </c>
      <c r="BP370" s="59">
        <f>SUM(BP371:BP373)</f>
        <v>116287.79661016949</v>
      </c>
      <c r="BQ370" s="308">
        <f>SUBTOTAL(9,BN370:BP370)</f>
        <v>135850</v>
      </c>
      <c r="BR370" s="454">
        <f>SUM(BR371:BR373)</f>
        <v>26174.915254237276</v>
      </c>
      <c r="BS370" s="59">
        <f>SUM(BS371:BS373)</f>
        <v>0</v>
      </c>
      <c r="BT370" s="59">
        <f>SUM(BT371:BT373)</f>
        <v>153025.08474576272</v>
      </c>
      <c r="BU370" s="455">
        <f>SUBTOTAL(9,BR370:BT370)</f>
        <v>179200</v>
      </c>
      <c r="BV370" s="517">
        <f>SUM(BV371:BV373)</f>
        <v>31750.338983050839</v>
      </c>
      <c r="BW370" s="59">
        <f>SUM(BW371:BW373)</f>
        <v>0</v>
      </c>
      <c r="BX370" s="59">
        <f>SUM(BX371:BX373)</f>
        <v>183999.66101694916</v>
      </c>
      <c r="BY370" s="308">
        <f>SUBTOTAL(9,BV370:BX370)</f>
        <v>215750</v>
      </c>
      <c r="BZ370" s="454">
        <f>SUM(BZ371:BZ373)</f>
        <v>88558.474576271139</v>
      </c>
      <c r="CA370" s="59">
        <f>SUM(CA371:CA373)</f>
        <v>0</v>
      </c>
      <c r="CB370" s="59">
        <f>SUM(CB371:CB373)</f>
        <v>491991.52542372886</v>
      </c>
      <c r="CC370" s="455">
        <f>SUBTOTAL(9,BZ370:CB370)</f>
        <v>580550</v>
      </c>
      <c r="CD370" s="363">
        <f t="shared" si="995"/>
        <v>167325.93220338976</v>
      </c>
      <c r="CE370" s="60">
        <f t="shared" si="995"/>
        <v>0</v>
      </c>
      <c r="CF370" s="60">
        <f t="shared" si="995"/>
        <v>960024.0677966103</v>
      </c>
      <c r="CG370" s="364">
        <f t="shared" si="995"/>
        <v>1127350</v>
      </c>
      <c r="CH370" s="695" t="s">
        <v>739</v>
      </c>
      <c r="CI370" s="118" t="s">
        <v>766</v>
      </c>
      <c r="CJ370" s="783"/>
      <c r="CK370" s="784"/>
      <c r="CL370" s="784"/>
      <c r="CM370" s="785"/>
      <c r="CN370" s="783">
        <v>0</v>
      </c>
      <c r="CO370" s="784">
        <f t="shared" si="934"/>
        <v>0</v>
      </c>
      <c r="CP370" s="784">
        <f t="shared" si="935"/>
        <v>167325.93220338976</v>
      </c>
      <c r="CQ370" s="784">
        <f t="shared" si="936"/>
        <v>0</v>
      </c>
      <c r="CR370" s="876">
        <f t="shared" si="937"/>
        <v>960024.0677966103</v>
      </c>
      <c r="CS370" s="785">
        <f t="shared" si="938"/>
        <v>1127350</v>
      </c>
      <c r="CT370" s="2">
        <f t="shared" si="939"/>
        <v>0</v>
      </c>
    </row>
    <row r="371" spans="2:98" ht="24.75" customHeight="1" x14ac:dyDescent="0.25">
      <c r="B371" s="293" t="str">
        <f t="shared" si="996"/>
        <v>C3</v>
      </c>
      <c r="C371" s="598" t="s">
        <v>269</v>
      </c>
      <c r="D371" s="649"/>
      <c r="E371" s="278"/>
      <c r="F371" s="278"/>
      <c r="G371" s="278"/>
      <c r="H371" s="272"/>
      <c r="I371" s="272"/>
      <c r="J371" s="272"/>
      <c r="K371" s="457"/>
      <c r="L371" s="519"/>
      <c r="M371" s="48">
        <v>64000</v>
      </c>
      <c r="N371" s="69"/>
      <c r="O371" s="69"/>
      <c r="P371" s="69"/>
      <c r="Q371" s="69"/>
      <c r="R371" s="69"/>
      <c r="S371" s="69"/>
      <c r="T371" s="48" t="s">
        <v>28</v>
      </c>
      <c r="U371" s="48" t="s">
        <v>169</v>
      </c>
      <c r="V371" s="48" t="s">
        <v>60</v>
      </c>
      <c r="W371" s="48">
        <v>120</v>
      </c>
      <c r="X371" s="48"/>
      <c r="Y371" s="46">
        <v>44702</v>
      </c>
      <c r="Z371" s="43">
        <f>+Y371+14</f>
        <v>44716</v>
      </c>
      <c r="AA371" s="43">
        <f t="shared" ref="AA371:AB371" si="1150">+Z371+7</f>
        <v>44723</v>
      </c>
      <c r="AB371" s="43">
        <f t="shared" si="1150"/>
        <v>44730</v>
      </c>
      <c r="AC371" s="43"/>
      <c r="AD371" s="43"/>
      <c r="AE371" s="43">
        <f>+AB371+10</f>
        <v>44740</v>
      </c>
      <c r="AF371" s="46">
        <f>AE371+W371</f>
        <v>44860</v>
      </c>
      <c r="AG371" s="310"/>
      <c r="AH371" s="329"/>
      <c r="AI371" s="275"/>
      <c r="AJ371" s="275"/>
      <c r="AK371" s="187">
        <f t="shared" ref="AK371:AK373" si="1151">SUBTOTAL(9,AH371:AJ371)</f>
        <v>0</v>
      </c>
      <c r="AL371" s="329"/>
      <c r="AM371" s="275"/>
      <c r="AN371" s="275"/>
      <c r="AO371" s="330">
        <f t="shared" ref="AO371:AO373" si="1152">SUBTOTAL(9,AL371:AN371)</f>
        <v>0</v>
      </c>
      <c r="AP371" s="490"/>
      <c r="AQ371" s="275"/>
      <c r="AR371" s="275"/>
      <c r="AS371" s="187">
        <f t="shared" ref="AS371:AS373" si="1153">SUBTOTAL(9,AP371:AR371)</f>
        <v>0</v>
      </c>
      <c r="AT371" s="329"/>
      <c r="AU371" s="275"/>
      <c r="AV371" s="275"/>
      <c r="AW371" s="330">
        <f t="shared" ref="AW371:AW373" si="1154">SUBTOTAL(9,AT371:AV371)</f>
        <v>0</v>
      </c>
      <c r="AX371" s="490"/>
      <c r="AY371" s="275"/>
      <c r="AZ371" s="275"/>
      <c r="BA371" s="187">
        <f t="shared" ref="BA371:BA373" si="1155">SUBTOTAL(9,AX371:AZ371)</f>
        <v>0</v>
      </c>
      <c r="BB371" s="329"/>
      <c r="BC371" s="275"/>
      <c r="BD371" s="275"/>
      <c r="BE371" s="330">
        <f t="shared" ref="BE371:BE373" si="1156">SUBTOTAL(9,BB371:BD371)</f>
        <v>0</v>
      </c>
      <c r="BF371" s="490"/>
      <c r="BG371" s="275"/>
      <c r="BH371" s="275"/>
      <c r="BI371" s="187">
        <f t="shared" ref="BI371:BI373" si="1157">SUBTOTAL(9,BF371:BH371)</f>
        <v>0</v>
      </c>
      <c r="BJ371" s="329">
        <v>1280</v>
      </c>
      <c r="BK371" s="275"/>
      <c r="BL371" s="275">
        <v>14720</v>
      </c>
      <c r="BM371" s="330">
        <f>BJ371+BK371+BL371</f>
        <v>16000</v>
      </c>
      <c r="BN371" s="490">
        <v>1280</v>
      </c>
      <c r="BO371" s="275"/>
      <c r="BP371" s="275">
        <v>14720</v>
      </c>
      <c r="BQ371" s="187">
        <f>BN371+BO371+BP371</f>
        <v>16000</v>
      </c>
      <c r="BR371" s="329">
        <v>1280</v>
      </c>
      <c r="BS371" s="275"/>
      <c r="BT371" s="275">
        <v>14720</v>
      </c>
      <c r="BU371" s="330">
        <f>BR371+BS371+BT371</f>
        <v>16000</v>
      </c>
      <c r="BV371" s="490">
        <v>1280</v>
      </c>
      <c r="BW371" s="275"/>
      <c r="BX371" s="275">
        <v>14720</v>
      </c>
      <c r="BY371" s="187">
        <f>BV371+BW371+BX371</f>
        <v>16000</v>
      </c>
      <c r="BZ371" s="329">
        <v>0</v>
      </c>
      <c r="CA371" s="275"/>
      <c r="CB371" s="275">
        <v>0</v>
      </c>
      <c r="CC371" s="330">
        <f>BZ371+CA371+CB371</f>
        <v>0</v>
      </c>
      <c r="CD371" s="365">
        <f t="shared" ref="CD371:CG396" si="1158">+AH371+AL371+AP371+AT371+AX371+BB371+BF371+BJ371+BN371+BR371+BV371+BZ371</f>
        <v>5120</v>
      </c>
      <c r="CE371" s="277">
        <f t="shared" si="1158"/>
        <v>0</v>
      </c>
      <c r="CF371" s="277">
        <f t="shared" si="1158"/>
        <v>58880</v>
      </c>
      <c r="CG371" s="366">
        <f t="shared" si="1158"/>
        <v>64000</v>
      </c>
      <c r="CH371" s="695"/>
      <c r="CI371" s="118"/>
      <c r="CJ371" s="744"/>
      <c r="CK371" s="745"/>
      <c r="CL371" s="745"/>
      <c r="CM371" s="746"/>
      <c r="CN371" s="849">
        <v>0</v>
      </c>
      <c r="CO371" s="851">
        <f t="shared" si="934"/>
        <v>0</v>
      </c>
      <c r="CP371" s="851">
        <f t="shared" si="935"/>
        <v>5120</v>
      </c>
      <c r="CQ371" s="851">
        <f t="shared" si="936"/>
        <v>0</v>
      </c>
      <c r="CR371" s="861">
        <f t="shared" si="937"/>
        <v>58880</v>
      </c>
      <c r="CS371" s="853">
        <f t="shared" si="938"/>
        <v>64000</v>
      </c>
      <c r="CT371" s="2">
        <f t="shared" si="939"/>
        <v>0</v>
      </c>
    </row>
    <row r="372" spans="2:98" ht="24.75" customHeight="1" x14ac:dyDescent="0.25">
      <c r="B372" s="293" t="str">
        <f t="shared" si="996"/>
        <v>C3</v>
      </c>
      <c r="C372" s="598" t="s">
        <v>270</v>
      </c>
      <c r="D372" s="649"/>
      <c r="E372" s="278"/>
      <c r="F372" s="278"/>
      <c r="G372" s="278"/>
      <c r="H372" s="272"/>
      <c r="I372" s="272"/>
      <c r="J372" s="272"/>
      <c r="K372" s="457"/>
      <c r="L372" s="519"/>
      <c r="M372" s="48">
        <v>799000</v>
      </c>
      <c r="N372" s="69"/>
      <c r="O372" s="69"/>
      <c r="P372" s="69"/>
      <c r="Q372" s="69"/>
      <c r="R372" s="69"/>
      <c r="S372" s="69"/>
      <c r="T372" s="48" t="s">
        <v>28</v>
      </c>
      <c r="U372" s="48" t="s">
        <v>169</v>
      </c>
      <c r="V372" s="48" t="s">
        <v>75</v>
      </c>
      <c r="W372" s="99">
        <v>120</v>
      </c>
      <c r="X372" s="99"/>
      <c r="Y372" s="46">
        <v>44702</v>
      </c>
      <c r="Z372" s="46">
        <f t="shared" ref="Z372:Z373" si="1159">+Y372+14</f>
        <v>44716</v>
      </c>
      <c r="AA372" s="46">
        <f t="shared" ref="AA372:AA373" si="1160">+Z372+7+5+2</f>
        <v>44730</v>
      </c>
      <c r="AB372" s="46">
        <f t="shared" ref="AB372:AB373" si="1161">+AA372+30+7</f>
        <v>44767</v>
      </c>
      <c r="AC372" s="46">
        <f t="shared" ref="AC372:AC373" si="1162">+AB372+3+3+14</f>
        <v>44787</v>
      </c>
      <c r="AD372" s="46">
        <f t="shared" ref="AD372:AD373" si="1163">+AC372+3</f>
        <v>44790</v>
      </c>
      <c r="AE372" s="46">
        <f t="shared" ref="AE372:AE373" si="1164">+AD372+7+7</f>
        <v>44804</v>
      </c>
      <c r="AF372" s="46">
        <f t="shared" ref="AF372:AF376" si="1165">AE372+W372</f>
        <v>44924</v>
      </c>
      <c r="AG372" s="310"/>
      <c r="AH372" s="329"/>
      <c r="AI372" s="275"/>
      <c r="AJ372" s="275"/>
      <c r="AK372" s="187">
        <f t="shared" si="1151"/>
        <v>0</v>
      </c>
      <c r="AL372" s="329"/>
      <c r="AM372" s="275"/>
      <c r="AN372" s="275"/>
      <c r="AO372" s="330">
        <f t="shared" si="1152"/>
        <v>0</v>
      </c>
      <c r="AP372" s="490"/>
      <c r="AQ372" s="275"/>
      <c r="AR372" s="275"/>
      <c r="AS372" s="187">
        <f t="shared" si="1153"/>
        <v>0</v>
      </c>
      <c r="AT372" s="329"/>
      <c r="AU372" s="275"/>
      <c r="AV372" s="275"/>
      <c r="AW372" s="330">
        <f t="shared" si="1154"/>
        <v>0</v>
      </c>
      <c r="AX372" s="490"/>
      <c r="AY372" s="275"/>
      <c r="AZ372" s="275"/>
      <c r="BA372" s="187">
        <f t="shared" si="1155"/>
        <v>0</v>
      </c>
      <c r="BB372" s="329"/>
      <c r="BC372" s="275"/>
      <c r="BD372" s="275"/>
      <c r="BE372" s="330">
        <f t="shared" si="1156"/>
        <v>0</v>
      </c>
      <c r="BF372" s="490"/>
      <c r="BG372" s="275"/>
      <c r="BH372" s="275"/>
      <c r="BI372" s="187">
        <f t="shared" si="1157"/>
        <v>0</v>
      </c>
      <c r="BJ372" s="329">
        <v>0</v>
      </c>
      <c r="BK372" s="275"/>
      <c r="BL372" s="275">
        <v>0</v>
      </c>
      <c r="BM372" s="330">
        <f t="shared" ref="BM372:BM376" si="1166">BJ372+BK372+BL372</f>
        <v>0</v>
      </c>
      <c r="BN372" s="490">
        <v>18282.203389830509</v>
      </c>
      <c r="BO372" s="275"/>
      <c r="BP372" s="275">
        <v>101567.79661016949</v>
      </c>
      <c r="BQ372" s="187">
        <f t="shared" ref="BQ372:BQ373" si="1167">BN372+BO372+BP372</f>
        <v>119850</v>
      </c>
      <c r="BR372" s="329">
        <v>0</v>
      </c>
      <c r="BS372" s="275"/>
      <c r="BT372" s="275">
        <v>0</v>
      </c>
      <c r="BU372" s="330">
        <f t="shared" ref="BU372:BU373" si="1168">BR372+BS372+BT372</f>
        <v>0</v>
      </c>
      <c r="BV372" s="490">
        <v>30470.338983050839</v>
      </c>
      <c r="BW372" s="275"/>
      <c r="BX372" s="275">
        <v>169279.66101694916</v>
      </c>
      <c r="BY372" s="187">
        <f t="shared" ref="BY372:BY373" si="1169">BV372+BW372+BX372</f>
        <v>199750</v>
      </c>
      <c r="BZ372" s="329">
        <v>30470.338983050839</v>
      </c>
      <c r="CA372" s="275"/>
      <c r="CB372" s="275">
        <v>169279.66101694916</v>
      </c>
      <c r="CC372" s="330">
        <f t="shared" ref="CC372:CC373" si="1170">BZ372+CA372+CB372</f>
        <v>199750</v>
      </c>
      <c r="CD372" s="365">
        <f t="shared" si="1158"/>
        <v>79222.881355932186</v>
      </c>
      <c r="CE372" s="277">
        <f t="shared" si="1158"/>
        <v>0</v>
      </c>
      <c r="CF372" s="277">
        <f t="shared" si="1158"/>
        <v>440127.11864406784</v>
      </c>
      <c r="CG372" s="366">
        <f t="shared" si="1158"/>
        <v>519350</v>
      </c>
      <c r="CH372" s="695"/>
      <c r="CI372" s="118"/>
      <c r="CJ372" s="744"/>
      <c r="CK372" s="745"/>
      <c r="CL372" s="745"/>
      <c r="CM372" s="746"/>
      <c r="CN372" s="849">
        <v>0</v>
      </c>
      <c r="CO372" s="851">
        <f t="shared" si="934"/>
        <v>0</v>
      </c>
      <c r="CP372" s="851">
        <f t="shared" si="935"/>
        <v>79222.881355932186</v>
      </c>
      <c r="CQ372" s="851">
        <f t="shared" si="936"/>
        <v>0</v>
      </c>
      <c r="CR372" s="861">
        <f t="shared" si="937"/>
        <v>440127.11864406784</v>
      </c>
      <c r="CS372" s="853">
        <f t="shared" si="938"/>
        <v>519350</v>
      </c>
      <c r="CT372" s="2">
        <f t="shared" si="939"/>
        <v>0</v>
      </c>
    </row>
    <row r="373" spans="2:98" ht="24.75" customHeight="1" x14ac:dyDescent="0.25">
      <c r="B373" s="293" t="str">
        <f t="shared" si="996"/>
        <v>C3</v>
      </c>
      <c r="C373" s="598" t="s">
        <v>271</v>
      </c>
      <c r="D373" s="649"/>
      <c r="E373" s="278"/>
      <c r="F373" s="278"/>
      <c r="G373" s="278"/>
      <c r="H373" s="272"/>
      <c r="I373" s="272"/>
      <c r="J373" s="272"/>
      <c r="K373" s="457"/>
      <c r="L373" s="519"/>
      <c r="M373" s="48">
        <v>1088000</v>
      </c>
      <c r="N373" s="69"/>
      <c r="O373" s="69"/>
      <c r="P373" s="69"/>
      <c r="Q373" s="69"/>
      <c r="R373" s="69"/>
      <c r="S373" s="69"/>
      <c r="T373" s="48" t="s">
        <v>28</v>
      </c>
      <c r="U373" s="48" t="s">
        <v>169</v>
      </c>
      <c r="V373" s="48" t="s">
        <v>75</v>
      </c>
      <c r="W373" s="99">
        <v>60</v>
      </c>
      <c r="X373" s="99"/>
      <c r="Y373" s="46">
        <v>44728</v>
      </c>
      <c r="Z373" s="46">
        <f t="shared" si="1159"/>
        <v>44742</v>
      </c>
      <c r="AA373" s="46">
        <f t="shared" si="1160"/>
        <v>44756</v>
      </c>
      <c r="AB373" s="46">
        <f t="shared" si="1161"/>
        <v>44793</v>
      </c>
      <c r="AC373" s="46">
        <f t="shared" si="1162"/>
        <v>44813</v>
      </c>
      <c r="AD373" s="46">
        <f t="shared" si="1163"/>
        <v>44816</v>
      </c>
      <c r="AE373" s="46">
        <f t="shared" si="1164"/>
        <v>44830</v>
      </c>
      <c r="AF373" s="46">
        <f t="shared" si="1165"/>
        <v>44890</v>
      </c>
      <c r="AG373" s="310"/>
      <c r="AH373" s="329"/>
      <c r="AI373" s="275"/>
      <c r="AJ373" s="275"/>
      <c r="AK373" s="187">
        <f t="shared" si="1151"/>
        <v>0</v>
      </c>
      <c r="AL373" s="329"/>
      <c r="AM373" s="275"/>
      <c r="AN373" s="275"/>
      <c r="AO373" s="330">
        <f t="shared" si="1152"/>
        <v>0</v>
      </c>
      <c r="AP373" s="490"/>
      <c r="AQ373" s="275"/>
      <c r="AR373" s="275"/>
      <c r="AS373" s="187">
        <f t="shared" si="1153"/>
        <v>0</v>
      </c>
      <c r="AT373" s="329"/>
      <c r="AU373" s="275"/>
      <c r="AV373" s="275"/>
      <c r="AW373" s="330">
        <f t="shared" si="1154"/>
        <v>0</v>
      </c>
      <c r="AX373" s="490"/>
      <c r="AY373" s="275"/>
      <c r="AZ373" s="275"/>
      <c r="BA373" s="187">
        <f t="shared" si="1155"/>
        <v>0</v>
      </c>
      <c r="BB373" s="329"/>
      <c r="BC373" s="275"/>
      <c r="BD373" s="275"/>
      <c r="BE373" s="330">
        <f t="shared" si="1156"/>
        <v>0</v>
      </c>
      <c r="BF373" s="490"/>
      <c r="BG373" s="275"/>
      <c r="BH373" s="275"/>
      <c r="BI373" s="187">
        <f t="shared" si="1157"/>
        <v>0</v>
      </c>
      <c r="BJ373" s="329">
        <v>0</v>
      </c>
      <c r="BK373" s="275"/>
      <c r="BL373" s="275">
        <v>0</v>
      </c>
      <c r="BM373" s="330">
        <f t="shared" si="1166"/>
        <v>0</v>
      </c>
      <c r="BN373" s="490">
        <v>0</v>
      </c>
      <c r="BO373" s="275"/>
      <c r="BP373" s="275">
        <v>0</v>
      </c>
      <c r="BQ373" s="187">
        <f t="shared" si="1167"/>
        <v>0</v>
      </c>
      <c r="BR373" s="329">
        <v>24894.915254237276</v>
      </c>
      <c r="BS373" s="275"/>
      <c r="BT373" s="275">
        <v>138305.08474576272</v>
      </c>
      <c r="BU373" s="330">
        <f t="shared" si="1168"/>
        <v>163200</v>
      </c>
      <c r="BV373" s="490">
        <v>0</v>
      </c>
      <c r="BW373" s="275"/>
      <c r="BX373" s="275">
        <v>0</v>
      </c>
      <c r="BY373" s="187">
        <f t="shared" si="1169"/>
        <v>0</v>
      </c>
      <c r="BZ373" s="329">
        <v>58088.135593220301</v>
      </c>
      <c r="CA373" s="275"/>
      <c r="CB373" s="275">
        <v>322711.8644067797</v>
      </c>
      <c r="CC373" s="330">
        <f t="shared" si="1170"/>
        <v>380800</v>
      </c>
      <c r="CD373" s="365">
        <f t="shared" si="1158"/>
        <v>82983.050847457576</v>
      </c>
      <c r="CE373" s="277">
        <f t="shared" si="1158"/>
        <v>0</v>
      </c>
      <c r="CF373" s="277">
        <f t="shared" si="1158"/>
        <v>461016.94915254239</v>
      </c>
      <c r="CG373" s="366">
        <f t="shared" si="1158"/>
        <v>544000</v>
      </c>
      <c r="CH373" s="695"/>
      <c r="CI373" s="118"/>
      <c r="CJ373" s="744"/>
      <c r="CK373" s="745"/>
      <c r="CL373" s="745"/>
      <c r="CM373" s="746"/>
      <c r="CN373" s="849">
        <v>0</v>
      </c>
      <c r="CO373" s="851">
        <f t="shared" si="934"/>
        <v>0</v>
      </c>
      <c r="CP373" s="851">
        <f t="shared" si="935"/>
        <v>82983.050847457576</v>
      </c>
      <c r="CQ373" s="851">
        <f t="shared" si="936"/>
        <v>0</v>
      </c>
      <c r="CR373" s="861">
        <f t="shared" si="937"/>
        <v>461016.94915254239</v>
      </c>
      <c r="CS373" s="853">
        <f t="shared" si="938"/>
        <v>544000</v>
      </c>
      <c r="CT373" s="2">
        <f t="shared" si="939"/>
        <v>0</v>
      </c>
    </row>
    <row r="374" spans="2:98" ht="24.75" customHeight="1" x14ac:dyDescent="0.25">
      <c r="B374" s="293" t="str">
        <f t="shared" si="996"/>
        <v>C3</v>
      </c>
      <c r="C374" s="604" t="s">
        <v>272</v>
      </c>
      <c r="D374" s="647"/>
      <c r="E374" s="98"/>
      <c r="F374" s="98"/>
      <c r="G374" s="98"/>
      <c r="H374" s="98"/>
      <c r="I374" s="98"/>
      <c r="J374" s="98"/>
      <c r="K374" s="648"/>
      <c r="L374" s="588"/>
      <c r="M374" s="98">
        <f>+SUM(M375:M376)</f>
        <v>4425000</v>
      </c>
      <c r="N374" s="98"/>
      <c r="O374" s="98"/>
      <c r="P374" s="98"/>
      <c r="Q374" s="98"/>
      <c r="R374" s="98"/>
      <c r="S374" s="98"/>
      <c r="T374" s="98"/>
      <c r="U374" s="98"/>
      <c r="V374" s="98"/>
      <c r="W374" s="98"/>
      <c r="X374" s="98"/>
      <c r="Y374" s="98"/>
      <c r="Z374" s="98"/>
      <c r="AA374" s="98"/>
      <c r="AB374" s="98"/>
      <c r="AC374" s="98"/>
      <c r="AD374" s="98"/>
      <c r="AE374" s="98"/>
      <c r="AF374" s="98"/>
      <c r="AG374" s="311"/>
      <c r="AH374" s="454"/>
      <c r="AI374" s="59"/>
      <c r="AJ374" s="59"/>
      <c r="AK374" s="308">
        <f>SUBTOTAL(9,AH374:AJ374)</f>
        <v>0</v>
      </c>
      <c r="AL374" s="454"/>
      <c r="AM374" s="59"/>
      <c r="AN374" s="59"/>
      <c r="AO374" s="455">
        <f>SUBTOTAL(9,AL374:AN374)</f>
        <v>0</v>
      </c>
      <c r="AP374" s="517"/>
      <c r="AQ374" s="59"/>
      <c r="AR374" s="59"/>
      <c r="AS374" s="308">
        <f>SUBTOTAL(9,AP374:AR374)</f>
        <v>0</v>
      </c>
      <c r="AT374" s="454"/>
      <c r="AU374" s="59"/>
      <c r="AV374" s="59"/>
      <c r="AW374" s="455">
        <f>SUBTOTAL(9,AT374:AV374)</f>
        <v>0</v>
      </c>
      <c r="AX374" s="517"/>
      <c r="AY374" s="59"/>
      <c r="AZ374" s="59"/>
      <c r="BA374" s="308">
        <f>SUBTOTAL(9,AX374:AZ374)</f>
        <v>0</v>
      </c>
      <c r="BB374" s="454"/>
      <c r="BC374" s="59"/>
      <c r="BD374" s="59"/>
      <c r="BE374" s="455">
        <f>SUBTOTAL(9,BB374:BD374)</f>
        <v>0</v>
      </c>
      <c r="BF374" s="517"/>
      <c r="BG374" s="59"/>
      <c r="BH374" s="59"/>
      <c r="BI374" s="308">
        <f>SUBTOTAL(9,BF374:BH374)</f>
        <v>0</v>
      </c>
      <c r="BJ374" s="454">
        <f>SUM(BJ375:BJ376)</f>
        <v>101249.99999999997</v>
      </c>
      <c r="BK374" s="59">
        <f>SUM(BK375:BK376)</f>
        <v>0</v>
      </c>
      <c r="BL374" s="59">
        <f>SUM(BL375:BL376)</f>
        <v>562500</v>
      </c>
      <c r="BM374" s="455">
        <f>SUBTOTAL(9,BJ374:BL374)</f>
        <v>663750</v>
      </c>
      <c r="BN374" s="517">
        <f>SUM(BN375:BN376)</f>
        <v>0</v>
      </c>
      <c r="BO374" s="59">
        <f>SUM(BO375:BO376)</f>
        <v>0</v>
      </c>
      <c r="BP374" s="59">
        <f>SUM(BP375:BP376)</f>
        <v>0</v>
      </c>
      <c r="BQ374" s="308">
        <f>SUBTOTAL(9,BN374:BP374)</f>
        <v>0</v>
      </c>
      <c r="BR374" s="454">
        <f>SUM(BR375:BR376)</f>
        <v>101249.99999999997</v>
      </c>
      <c r="BS374" s="59">
        <f>SUM(BS375:BS376)</f>
        <v>0</v>
      </c>
      <c r="BT374" s="59">
        <f>SUM(BT375:BT376)</f>
        <v>562500</v>
      </c>
      <c r="BU374" s="455">
        <f>SUBTOTAL(9,BR374:BT374)</f>
        <v>663750</v>
      </c>
      <c r="BV374" s="517">
        <f>SUM(BV375:BV376)</f>
        <v>0</v>
      </c>
      <c r="BW374" s="59">
        <f>SUM(BW375:BW376)</f>
        <v>0</v>
      </c>
      <c r="BX374" s="59">
        <f>SUM(BX375:BX376)</f>
        <v>0</v>
      </c>
      <c r="BY374" s="308">
        <f>SUBTOTAL(9,BV374:BX374)</f>
        <v>0</v>
      </c>
      <c r="BZ374" s="454">
        <f>SUM(BZ375:BZ376)</f>
        <v>101249.99999999997</v>
      </c>
      <c r="CA374" s="59">
        <f>SUM(CA375:CA376)</f>
        <v>0</v>
      </c>
      <c r="CB374" s="59">
        <f>SUM(CB375:CB376)</f>
        <v>562500</v>
      </c>
      <c r="CC374" s="455">
        <f>SUBTOTAL(9,BZ374:CB374)</f>
        <v>663750</v>
      </c>
      <c r="CD374" s="363">
        <f t="shared" si="1158"/>
        <v>303749.99999999988</v>
      </c>
      <c r="CE374" s="60">
        <f t="shared" si="1158"/>
        <v>0</v>
      </c>
      <c r="CF374" s="60">
        <f t="shared" si="1158"/>
        <v>1687500</v>
      </c>
      <c r="CG374" s="364">
        <f t="shared" si="1158"/>
        <v>1991250</v>
      </c>
      <c r="CH374" s="695" t="s">
        <v>739</v>
      </c>
      <c r="CI374" s="118" t="s">
        <v>766</v>
      </c>
      <c r="CJ374" s="783"/>
      <c r="CK374" s="784"/>
      <c r="CL374" s="784"/>
      <c r="CM374" s="785"/>
      <c r="CN374" s="783">
        <v>0</v>
      </c>
      <c r="CO374" s="784">
        <f t="shared" si="934"/>
        <v>0</v>
      </c>
      <c r="CP374" s="784">
        <f t="shared" si="935"/>
        <v>303749.99999999988</v>
      </c>
      <c r="CQ374" s="784">
        <f t="shared" si="936"/>
        <v>0</v>
      </c>
      <c r="CR374" s="876">
        <f t="shared" si="937"/>
        <v>1687500</v>
      </c>
      <c r="CS374" s="785">
        <f t="shared" si="938"/>
        <v>1991250</v>
      </c>
      <c r="CT374" s="2">
        <f t="shared" si="939"/>
        <v>0</v>
      </c>
    </row>
    <row r="375" spans="2:98" ht="24.75" customHeight="1" x14ac:dyDescent="0.25">
      <c r="B375" s="293" t="str">
        <f t="shared" si="996"/>
        <v>C3</v>
      </c>
      <c r="C375" s="598" t="s">
        <v>273</v>
      </c>
      <c r="D375" s="649"/>
      <c r="E375" s="278"/>
      <c r="F375" s="278"/>
      <c r="G375" s="278"/>
      <c r="H375" s="272"/>
      <c r="I375" s="272"/>
      <c r="J375" s="272"/>
      <c r="K375" s="457"/>
      <c r="L375" s="519"/>
      <c r="M375" s="48">
        <v>3990000</v>
      </c>
      <c r="N375" s="69"/>
      <c r="O375" s="69"/>
      <c r="P375" s="69"/>
      <c r="Q375" s="69"/>
      <c r="R375" s="69"/>
      <c r="S375" s="69"/>
      <c r="T375" s="48" t="s">
        <v>28</v>
      </c>
      <c r="U375" s="48" t="s">
        <v>169</v>
      </c>
      <c r="V375" s="48" t="s">
        <v>75</v>
      </c>
      <c r="W375" s="99">
        <v>360</v>
      </c>
      <c r="X375" s="99"/>
      <c r="Y375" s="46">
        <v>44639</v>
      </c>
      <c r="Z375" s="46">
        <f>+Y375+14</f>
        <v>44653</v>
      </c>
      <c r="AA375" s="46">
        <f>+Z375+7+5+2</f>
        <v>44667</v>
      </c>
      <c r="AB375" s="46">
        <f>+AA375+30+7</f>
        <v>44704</v>
      </c>
      <c r="AC375" s="46">
        <f>+AB375+3+3+14</f>
        <v>44724</v>
      </c>
      <c r="AD375" s="46">
        <f>+AC375+3</f>
        <v>44727</v>
      </c>
      <c r="AE375" s="46">
        <f>+AD375+7+7</f>
        <v>44741</v>
      </c>
      <c r="AF375" s="46">
        <f t="shared" si="1165"/>
        <v>45101</v>
      </c>
      <c r="AG375" s="310"/>
      <c r="AH375" s="329"/>
      <c r="AI375" s="275"/>
      <c r="AJ375" s="275"/>
      <c r="AK375" s="187">
        <f t="shared" ref="AK375:AK376" si="1171">SUBTOTAL(9,AH375:AJ375)</f>
        <v>0</v>
      </c>
      <c r="AL375" s="329"/>
      <c r="AM375" s="275"/>
      <c r="AN375" s="275"/>
      <c r="AO375" s="330">
        <f t="shared" ref="AO375:AO376" si="1172">SUBTOTAL(9,AL375:AN375)</f>
        <v>0</v>
      </c>
      <c r="AP375" s="490"/>
      <c r="AQ375" s="275"/>
      <c r="AR375" s="275"/>
      <c r="AS375" s="187">
        <f t="shared" ref="AS375:AS376" si="1173">SUBTOTAL(9,AP375:AR375)</f>
        <v>0</v>
      </c>
      <c r="AT375" s="329"/>
      <c r="AU375" s="275"/>
      <c r="AV375" s="275"/>
      <c r="AW375" s="330">
        <f t="shared" ref="AW375:AW376" si="1174">SUBTOTAL(9,AT375:AV375)</f>
        <v>0</v>
      </c>
      <c r="AX375" s="490"/>
      <c r="AY375" s="275"/>
      <c r="AZ375" s="275"/>
      <c r="BA375" s="187">
        <f t="shared" ref="BA375:BA376" si="1175">SUBTOTAL(9,AX375:AZ375)</f>
        <v>0</v>
      </c>
      <c r="BB375" s="329"/>
      <c r="BC375" s="275"/>
      <c r="BD375" s="275"/>
      <c r="BE375" s="330">
        <f t="shared" ref="BE375:BE376" si="1176">SUBTOTAL(9,BB375:BD375)</f>
        <v>0</v>
      </c>
      <c r="BF375" s="490"/>
      <c r="BG375" s="275"/>
      <c r="BH375" s="275"/>
      <c r="BI375" s="187">
        <f t="shared" ref="BI375:BI376" si="1177">SUBTOTAL(9,BF375:BH375)</f>
        <v>0</v>
      </c>
      <c r="BJ375" s="329">
        <v>91296.610169491498</v>
      </c>
      <c r="BK375" s="275"/>
      <c r="BL375" s="275">
        <v>507203.3898305085</v>
      </c>
      <c r="BM375" s="330">
        <f t="shared" si="1166"/>
        <v>598500</v>
      </c>
      <c r="BN375" s="490">
        <v>0</v>
      </c>
      <c r="BO375" s="275"/>
      <c r="BP375" s="275">
        <v>0</v>
      </c>
      <c r="BQ375" s="187">
        <f t="shared" ref="BQ375:BQ376" si="1178">BN375+BO375+BP375</f>
        <v>0</v>
      </c>
      <c r="BR375" s="329">
        <v>91296.610169491498</v>
      </c>
      <c r="BS375" s="275"/>
      <c r="BT375" s="275">
        <v>507203.3898305085</v>
      </c>
      <c r="BU375" s="330">
        <f t="shared" ref="BU375:BU376" si="1179">BR375+BS375+BT375</f>
        <v>598500</v>
      </c>
      <c r="BV375" s="490">
        <v>0</v>
      </c>
      <c r="BW375" s="275"/>
      <c r="BX375" s="275">
        <v>0</v>
      </c>
      <c r="BY375" s="187">
        <f t="shared" ref="BY375:BY376" si="1180">BV375+BW375+BX375</f>
        <v>0</v>
      </c>
      <c r="BZ375" s="329">
        <v>91296.610169491498</v>
      </c>
      <c r="CA375" s="275"/>
      <c r="CB375" s="275">
        <v>507203.3898305085</v>
      </c>
      <c r="CC375" s="330">
        <f t="shared" ref="CC375:CC376" si="1181">BZ375+CA375+CB375</f>
        <v>598500</v>
      </c>
      <c r="CD375" s="365">
        <f t="shared" si="1158"/>
        <v>273889.83050847449</v>
      </c>
      <c r="CE375" s="277">
        <f t="shared" si="1158"/>
        <v>0</v>
      </c>
      <c r="CF375" s="277">
        <f t="shared" si="1158"/>
        <v>1521610.1694915255</v>
      </c>
      <c r="CG375" s="366">
        <f t="shared" si="1158"/>
        <v>1795500</v>
      </c>
      <c r="CH375" s="695"/>
      <c r="CI375" s="118"/>
      <c r="CJ375" s="744"/>
      <c r="CK375" s="745"/>
      <c r="CL375" s="745"/>
      <c r="CM375" s="746"/>
      <c r="CN375" s="849">
        <v>0</v>
      </c>
      <c r="CO375" s="851">
        <f t="shared" si="934"/>
        <v>0</v>
      </c>
      <c r="CP375" s="851">
        <f t="shared" si="935"/>
        <v>273889.83050847449</v>
      </c>
      <c r="CQ375" s="851">
        <f t="shared" si="936"/>
        <v>0</v>
      </c>
      <c r="CR375" s="861">
        <f t="shared" si="937"/>
        <v>1521610.1694915255</v>
      </c>
      <c r="CS375" s="853">
        <f t="shared" si="938"/>
        <v>1795500</v>
      </c>
      <c r="CT375" s="2">
        <f t="shared" si="939"/>
        <v>0</v>
      </c>
    </row>
    <row r="376" spans="2:98" ht="24.75" customHeight="1" x14ac:dyDescent="0.25">
      <c r="B376" s="293" t="str">
        <f t="shared" si="996"/>
        <v>C3</v>
      </c>
      <c r="C376" s="598" t="s">
        <v>274</v>
      </c>
      <c r="D376" s="649"/>
      <c r="E376" s="278"/>
      <c r="F376" s="278"/>
      <c r="G376" s="278"/>
      <c r="H376" s="272"/>
      <c r="I376" s="272"/>
      <c r="J376" s="272"/>
      <c r="K376" s="457"/>
      <c r="L376" s="519"/>
      <c r="M376" s="48">
        <v>435000</v>
      </c>
      <c r="N376" s="69"/>
      <c r="O376" s="69"/>
      <c r="P376" s="69"/>
      <c r="Q376" s="69"/>
      <c r="R376" s="69"/>
      <c r="S376" s="69"/>
      <c r="T376" s="48" t="s">
        <v>28</v>
      </c>
      <c r="U376" s="48" t="s">
        <v>169</v>
      </c>
      <c r="V376" s="48" t="s">
        <v>86</v>
      </c>
      <c r="W376" s="99">
        <v>360</v>
      </c>
      <c r="X376" s="99"/>
      <c r="Y376" s="46">
        <v>44639</v>
      </c>
      <c r="Z376" s="46">
        <f>+Y376+14</f>
        <v>44653</v>
      </c>
      <c r="AA376" s="46">
        <f>+Z376+5+5</f>
        <v>44663</v>
      </c>
      <c r="AB376" s="46">
        <f>+AA376+14+7</f>
        <v>44684</v>
      </c>
      <c r="AC376" s="46"/>
      <c r="AD376" s="46">
        <f>+AB376+1</f>
        <v>44685</v>
      </c>
      <c r="AE376" s="46">
        <f>+AD376+10</f>
        <v>44695</v>
      </c>
      <c r="AF376" s="46">
        <f t="shared" si="1165"/>
        <v>45055</v>
      </c>
      <c r="AG376" s="310"/>
      <c r="AH376" s="329"/>
      <c r="AI376" s="275"/>
      <c r="AJ376" s="275"/>
      <c r="AK376" s="187">
        <f t="shared" si="1171"/>
        <v>0</v>
      </c>
      <c r="AL376" s="329"/>
      <c r="AM376" s="275"/>
      <c r="AN376" s="275"/>
      <c r="AO376" s="330">
        <f t="shared" si="1172"/>
        <v>0</v>
      </c>
      <c r="AP376" s="490"/>
      <c r="AQ376" s="275"/>
      <c r="AR376" s="275"/>
      <c r="AS376" s="187">
        <f t="shared" si="1173"/>
        <v>0</v>
      </c>
      <c r="AT376" s="329"/>
      <c r="AU376" s="275"/>
      <c r="AV376" s="275"/>
      <c r="AW376" s="330">
        <f t="shared" si="1174"/>
        <v>0</v>
      </c>
      <c r="AX376" s="490"/>
      <c r="AY376" s="275"/>
      <c r="AZ376" s="275"/>
      <c r="BA376" s="187">
        <f t="shared" si="1175"/>
        <v>0</v>
      </c>
      <c r="BB376" s="329"/>
      <c r="BC376" s="275"/>
      <c r="BD376" s="275"/>
      <c r="BE376" s="330">
        <f t="shared" si="1176"/>
        <v>0</v>
      </c>
      <c r="BF376" s="490"/>
      <c r="BG376" s="275"/>
      <c r="BH376" s="275"/>
      <c r="BI376" s="187">
        <f t="shared" si="1177"/>
        <v>0</v>
      </c>
      <c r="BJ376" s="329">
        <v>9953.3898305084731</v>
      </c>
      <c r="BK376" s="275"/>
      <c r="BL376" s="275">
        <v>55296.610169491527</v>
      </c>
      <c r="BM376" s="330">
        <f t="shared" si="1166"/>
        <v>65250</v>
      </c>
      <c r="BN376" s="490">
        <v>0</v>
      </c>
      <c r="BO376" s="275"/>
      <c r="BP376" s="275">
        <v>0</v>
      </c>
      <c r="BQ376" s="187">
        <f t="shared" si="1178"/>
        <v>0</v>
      </c>
      <c r="BR376" s="329">
        <v>9953.3898305084731</v>
      </c>
      <c r="BS376" s="275"/>
      <c r="BT376" s="275">
        <v>55296.610169491527</v>
      </c>
      <c r="BU376" s="330">
        <f t="shared" si="1179"/>
        <v>65250</v>
      </c>
      <c r="BV376" s="490">
        <v>0</v>
      </c>
      <c r="BW376" s="275"/>
      <c r="BX376" s="275">
        <v>0</v>
      </c>
      <c r="BY376" s="187">
        <f t="shared" si="1180"/>
        <v>0</v>
      </c>
      <c r="BZ376" s="329">
        <v>9953.3898305084731</v>
      </c>
      <c r="CA376" s="275"/>
      <c r="CB376" s="275">
        <v>55296.610169491527</v>
      </c>
      <c r="CC376" s="330">
        <f t="shared" si="1181"/>
        <v>65250</v>
      </c>
      <c r="CD376" s="365">
        <f t="shared" si="1158"/>
        <v>29860.169491525419</v>
      </c>
      <c r="CE376" s="277">
        <f t="shared" si="1158"/>
        <v>0</v>
      </c>
      <c r="CF376" s="277">
        <f t="shared" si="1158"/>
        <v>165889.83050847458</v>
      </c>
      <c r="CG376" s="366">
        <f t="shared" si="1158"/>
        <v>195750</v>
      </c>
      <c r="CH376" s="695"/>
      <c r="CI376" s="118"/>
      <c r="CJ376" s="744"/>
      <c r="CK376" s="745"/>
      <c r="CL376" s="745"/>
      <c r="CM376" s="746"/>
      <c r="CN376" s="849">
        <v>0</v>
      </c>
      <c r="CO376" s="851">
        <f t="shared" si="934"/>
        <v>0</v>
      </c>
      <c r="CP376" s="851">
        <f t="shared" si="935"/>
        <v>29860.169491525419</v>
      </c>
      <c r="CQ376" s="851">
        <f t="shared" si="936"/>
        <v>0</v>
      </c>
      <c r="CR376" s="861">
        <f t="shared" si="937"/>
        <v>165889.83050847458</v>
      </c>
      <c r="CS376" s="853">
        <f t="shared" si="938"/>
        <v>195750</v>
      </c>
      <c r="CT376" s="2">
        <f t="shared" si="939"/>
        <v>0</v>
      </c>
    </row>
    <row r="377" spans="2:98" ht="24.75" customHeight="1" x14ac:dyDescent="0.25">
      <c r="B377" s="293" t="str">
        <f t="shared" si="996"/>
        <v>C3</v>
      </c>
      <c r="C377" s="597" t="s">
        <v>275</v>
      </c>
      <c r="D377" s="649">
        <v>148272</v>
      </c>
      <c r="E377" s="278"/>
      <c r="F377" s="278">
        <v>823731</v>
      </c>
      <c r="G377" s="278">
        <f t="shared" si="1076"/>
        <v>972003</v>
      </c>
      <c r="H377" s="76">
        <v>148271.18644067796</v>
      </c>
      <c r="I377" s="76"/>
      <c r="J377" s="76">
        <v>823728.81355932204</v>
      </c>
      <c r="K377" s="646">
        <f t="shared" si="1077"/>
        <v>972000</v>
      </c>
      <c r="L377" s="587"/>
      <c r="M377" s="38">
        <f>+M378</f>
        <v>972000</v>
      </c>
      <c r="N377" s="38"/>
      <c r="O377" s="38"/>
      <c r="P377" s="38"/>
      <c r="Q377" s="76" t="s">
        <v>681</v>
      </c>
      <c r="R377" s="76">
        <v>20</v>
      </c>
      <c r="S377" s="38" t="s">
        <v>128</v>
      </c>
      <c r="T377" s="38"/>
      <c r="U377" s="76"/>
      <c r="V377" s="38"/>
      <c r="W377" s="38"/>
      <c r="X377" s="38"/>
      <c r="Y377" s="38"/>
      <c r="Z377" s="38"/>
      <c r="AA377" s="38"/>
      <c r="AB377" s="38"/>
      <c r="AC377" s="76"/>
      <c r="AD377" s="76"/>
      <c r="AE377" s="76"/>
      <c r="AF377" s="76"/>
      <c r="AG377" s="311"/>
      <c r="AH377" s="361"/>
      <c r="AI377" s="58"/>
      <c r="AJ377" s="58"/>
      <c r="AK377" s="307">
        <f>SUBTOTAL(9,AH377:AJ377)</f>
        <v>0</v>
      </c>
      <c r="AL377" s="361"/>
      <c r="AM377" s="58"/>
      <c r="AN377" s="58"/>
      <c r="AO377" s="362">
        <f>SUBTOTAL(9,AL377:AN377)</f>
        <v>0</v>
      </c>
      <c r="AP377" s="516"/>
      <c r="AQ377" s="58"/>
      <c r="AR377" s="58"/>
      <c r="AS377" s="307">
        <f>SUBTOTAL(9,AP377:AR377)</f>
        <v>0</v>
      </c>
      <c r="AT377" s="361"/>
      <c r="AU377" s="58"/>
      <c r="AV377" s="58"/>
      <c r="AW377" s="362">
        <f>SUBTOTAL(9,AT377:AV377)</f>
        <v>0</v>
      </c>
      <c r="AX377" s="516"/>
      <c r="AY377" s="58"/>
      <c r="AZ377" s="58"/>
      <c r="BA377" s="307">
        <f>SUBTOTAL(9,AX377:AZ377)</f>
        <v>0</v>
      </c>
      <c r="BB377" s="361"/>
      <c r="BC377" s="58"/>
      <c r="BD377" s="58"/>
      <c r="BE377" s="362">
        <f>SUBTOTAL(9,BB377:BD377)</f>
        <v>0</v>
      </c>
      <c r="BF377" s="516"/>
      <c r="BG377" s="58"/>
      <c r="BH377" s="58"/>
      <c r="BI377" s="307">
        <f>SUBTOTAL(9,BF377:BH377)</f>
        <v>0</v>
      </c>
      <c r="BJ377" s="361"/>
      <c r="BK377" s="58"/>
      <c r="BL377" s="58"/>
      <c r="BM377" s="362">
        <f>SUBTOTAL(9,BJ377:BL377)</f>
        <v>0</v>
      </c>
      <c r="BN377" s="516"/>
      <c r="BO377" s="58"/>
      <c r="BP377" s="58"/>
      <c r="BQ377" s="307">
        <f>SUBTOTAL(9,BN377:BP377)</f>
        <v>0</v>
      </c>
      <c r="BR377" s="361">
        <f t="shared" ref="BR377:CC377" si="1182">BR378</f>
        <v>640</v>
      </c>
      <c r="BS377" s="58">
        <f t="shared" si="1182"/>
        <v>0</v>
      </c>
      <c r="BT377" s="58">
        <f t="shared" si="1182"/>
        <v>7360</v>
      </c>
      <c r="BU377" s="362">
        <f t="shared" si="1182"/>
        <v>8000</v>
      </c>
      <c r="BV377" s="516">
        <f t="shared" si="1182"/>
        <v>4369.6610169491505</v>
      </c>
      <c r="BW377" s="58">
        <f t="shared" si="1182"/>
        <v>0</v>
      </c>
      <c r="BX377" s="58">
        <f t="shared" si="1182"/>
        <v>28080.338983050849</v>
      </c>
      <c r="BY377" s="307">
        <f t="shared" si="1182"/>
        <v>32450</v>
      </c>
      <c r="BZ377" s="361">
        <f t="shared" si="1182"/>
        <v>8702.5423728813548</v>
      </c>
      <c r="CA377" s="58">
        <f t="shared" si="1182"/>
        <v>0</v>
      </c>
      <c r="CB377" s="58">
        <f t="shared" si="1182"/>
        <v>48347.457627118645</v>
      </c>
      <c r="CC377" s="362">
        <f t="shared" si="1182"/>
        <v>57050</v>
      </c>
      <c r="CD377" s="368">
        <f t="shared" si="1158"/>
        <v>13712.203389830505</v>
      </c>
      <c r="CE377" s="62">
        <f t="shared" si="1158"/>
        <v>0</v>
      </c>
      <c r="CF377" s="62">
        <f t="shared" si="1158"/>
        <v>83787.796610169491</v>
      </c>
      <c r="CG377" s="369">
        <f t="shared" si="1158"/>
        <v>97500</v>
      </c>
      <c r="CH377" s="695" t="s">
        <v>739</v>
      </c>
      <c r="CI377" s="118" t="s">
        <v>766</v>
      </c>
      <c r="CJ377" s="780">
        <f>IF(H377=0,IF(CD377&gt;0,"Error",H377-CD377),H377-CD377)</f>
        <v>134558.98305084746</v>
      </c>
      <c r="CK377" s="781">
        <f t="shared" ref="CK377" si="1183">IF(I377=0,IF(CE377&gt;0,"Error",I377-CE377),I377-CE377)</f>
        <v>0</v>
      </c>
      <c r="CL377" s="781">
        <f t="shared" ref="CL377" si="1184">IF(J377=0,IF(CF377&gt;0,"Error",J377-CF377),J377-CF377)</f>
        <v>739941.01694915257</v>
      </c>
      <c r="CM377" s="782">
        <f t="shared" ref="CM377" si="1185">IF(K377=0,IF(CG377&gt;0,"Error",K377-CG377),K377-CG377)</f>
        <v>874500</v>
      </c>
      <c r="CN377" s="780">
        <v>0</v>
      </c>
      <c r="CO377" s="781">
        <f t="shared" si="934"/>
        <v>0</v>
      </c>
      <c r="CP377" s="781">
        <f t="shared" si="935"/>
        <v>13712.203389830505</v>
      </c>
      <c r="CQ377" s="781">
        <f t="shared" si="936"/>
        <v>0</v>
      </c>
      <c r="CR377" s="875">
        <f t="shared" si="937"/>
        <v>83787.796610169491</v>
      </c>
      <c r="CS377" s="782">
        <f t="shared" si="938"/>
        <v>97500</v>
      </c>
      <c r="CT377" s="2">
        <f t="shared" si="939"/>
        <v>0</v>
      </c>
    </row>
    <row r="378" spans="2:98" ht="24.75" customHeight="1" x14ac:dyDescent="0.25">
      <c r="B378" s="293" t="str">
        <f t="shared" si="996"/>
        <v>C3</v>
      </c>
      <c r="C378" s="604" t="s">
        <v>276</v>
      </c>
      <c r="D378" s="647"/>
      <c r="E378" s="98"/>
      <c r="F378" s="98"/>
      <c r="G378" s="98"/>
      <c r="H378" s="98"/>
      <c r="I378" s="98"/>
      <c r="J378" s="98"/>
      <c r="K378" s="648"/>
      <c r="L378" s="588"/>
      <c r="M378" s="98">
        <f>+SUM(M379:M382)</f>
        <v>972000</v>
      </c>
      <c r="N378" s="98"/>
      <c r="O378" s="98"/>
      <c r="P378" s="98"/>
      <c r="Q378" s="98"/>
      <c r="R378" s="98"/>
      <c r="S378" s="98"/>
      <c r="T378" s="98"/>
      <c r="U378" s="98"/>
      <c r="V378" s="98"/>
      <c r="W378" s="98"/>
      <c r="X378" s="98"/>
      <c r="Y378" s="98"/>
      <c r="Z378" s="98"/>
      <c r="AA378" s="98"/>
      <c r="AB378" s="98"/>
      <c r="AC378" s="98"/>
      <c r="AD378" s="98"/>
      <c r="AE378" s="98"/>
      <c r="AF378" s="98"/>
      <c r="AG378" s="311"/>
      <c r="AH378" s="454">
        <f>SUBTOTAL(9,AH379:AH382)</f>
        <v>0</v>
      </c>
      <c r="AI378" s="59">
        <f t="shared" ref="AI378:AK378" si="1186">SUBTOTAL(9,AI379:AI382)</f>
        <v>0</v>
      </c>
      <c r="AJ378" s="59">
        <f t="shared" si="1186"/>
        <v>0</v>
      </c>
      <c r="AK378" s="308">
        <f t="shared" si="1186"/>
        <v>0</v>
      </c>
      <c r="AL378" s="454">
        <f>SUBTOTAL(9,AL379:AL382)</f>
        <v>0</v>
      </c>
      <c r="AM378" s="59">
        <f t="shared" ref="AM378:AO378" si="1187">SUBTOTAL(9,AM379:AM382)</f>
        <v>0</v>
      </c>
      <c r="AN378" s="59">
        <f t="shared" si="1187"/>
        <v>0</v>
      </c>
      <c r="AO378" s="455">
        <f t="shared" si="1187"/>
        <v>0</v>
      </c>
      <c r="AP378" s="517">
        <f>SUBTOTAL(9,AP379:AP382)</f>
        <v>0</v>
      </c>
      <c r="AQ378" s="59">
        <f t="shared" ref="AQ378:AS378" si="1188">SUBTOTAL(9,AQ379:AQ382)</f>
        <v>0</v>
      </c>
      <c r="AR378" s="59">
        <f t="shared" si="1188"/>
        <v>0</v>
      </c>
      <c r="AS378" s="308">
        <f t="shared" si="1188"/>
        <v>0</v>
      </c>
      <c r="AT378" s="454">
        <f>SUBTOTAL(9,AT379:AT382)</f>
        <v>0</v>
      </c>
      <c r="AU378" s="59">
        <f t="shared" ref="AU378:AW378" si="1189">SUBTOTAL(9,AU379:AU382)</f>
        <v>0</v>
      </c>
      <c r="AV378" s="59">
        <f t="shared" si="1189"/>
        <v>0</v>
      </c>
      <c r="AW378" s="455">
        <f t="shared" si="1189"/>
        <v>0</v>
      </c>
      <c r="AX378" s="517">
        <f>SUBTOTAL(9,AX379:AX382)</f>
        <v>0</v>
      </c>
      <c r="AY378" s="59">
        <f t="shared" ref="AY378:BA378" si="1190">SUBTOTAL(9,AY379:AY382)</f>
        <v>0</v>
      </c>
      <c r="AZ378" s="59">
        <f t="shared" si="1190"/>
        <v>0</v>
      </c>
      <c r="BA378" s="308">
        <f t="shared" si="1190"/>
        <v>0</v>
      </c>
      <c r="BB378" s="454">
        <f>SUBTOTAL(9,BB379:BB382)</f>
        <v>0</v>
      </c>
      <c r="BC378" s="59">
        <f t="shared" ref="BC378:BE378" si="1191">SUBTOTAL(9,BC379:BC382)</f>
        <v>0</v>
      </c>
      <c r="BD378" s="59">
        <f t="shared" si="1191"/>
        <v>0</v>
      </c>
      <c r="BE378" s="455">
        <f t="shared" si="1191"/>
        <v>0</v>
      </c>
      <c r="BF378" s="517">
        <f>SUBTOTAL(9,BF379:BF382)</f>
        <v>0</v>
      </c>
      <c r="BG378" s="59">
        <f t="shared" ref="BG378:BI378" si="1192">SUBTOTAL(9,BG379:BG382)</f>
        <v>0</v>
      </c>
      <c r="BH378" s="59">
        <f t="shared" si="1192"/>
        <v>0</v>
      </c>
      <c r="BI378" s="308">
        <f t="shared" si="1192"/>
        <v>0</v>
      </c>
      <c r="BJ378" s="454">
        <f>SUM(BJ379:BJ380)</f>
        <v>0</v>
      </c>
      <c r="BK378" s="59">
        <f>SUM(BK379:BK380)</f>
        <v>0</v>
      </c>
      <c r="BL378" s="59">
        <f>SUM(BL379:BL380)</f>
        <v>0</v>
      </c>
      <c r="BM378" s="455">
        <f>SUBTOTAL(9,BJ378:BL378)</f>
        <v>0</v>
      </c>
      <c r="BN378" s="517">
        <f>SUM(BN379:BN380)</f>
        <v>0</v>
      </c>
      <c r="BO378" s="59">
        <f>SUM(BO379:BO380)</f>
        <v>0</v>
      </c>
      <c r="BP378" s="59">
        <f>SUM(BP379:BP380)</f>
        <v>0</v>
      </c>
      <c r="BQ378" s="308">
        <f>SUBTOTAL(9,BN378:BP378)</f>
        <v>0</v>
      </c>
      <c r="BR378" s="454">
        <f>SUM(BR379:BR380)</f>
        <v>640</v>
      </c>
      <c r="BS378" s="59">
        <f>SUM(BS379:BS380)</f>
        <v>0</v>
      </c>
      <c r="BT378" s="59">
        <f>SUM(BT379:BT380)</f>
        <v>7360</v>
      </c>
      <c r="BU378" s="455">
        <f>SUBTOTAL(9,BR378:BT378)</f>
        <v>8000</v>
      </c>
      <c r="BV378" s="517">
        <f>SUM(BV379:BV380)</f>
        <v>4369.6610169491505</v>
      </c>
      <c r="BW378" s="59">
        <f>SUM(BW379:BW380)</f>
        <v>0</v>
      </c>
      <c r="BX378" s="59">
        <f>SUM(BX379:BX380)</f>
        <v>28080.338983050849</v>
      </c>
      <c r="BY378" s="308">
        <f>SUBTOTAL(9,BV378:BX378)</f>
        <v>32450</v>
      </c>
      <c r="BZ378" s="454">
        <f>SUM(BZ379:BZ380)</f>
        <v>8702.5423728813548</v>
      </c>
      <c r="CA378" s="59">
        <f>SUM(CA379:CA380)</f>
        <v>0</v>
      </c>
      <c r="CB378" s="59">
        <f>SUM(CB379:CB380)</f>
        <v>48347.457627118645</v>
      </c>
      <c r="CC378" s="455">
        <f>SUBTOTAL(9,BZ378:CB378)</f>
        <v>57050</v>
      </c>
      <c r="CD378" s="363">
        <f t="shared" si="1158"/>
        <v>13712.203389830505</v>
      </c>
      <c r="CE378" s="60">
        <f t="shared" si="1158"/>
        <v>0</v>
      </c>
      <c r="CF378" s="60">
        <f t="shared" si="1158"/>
        <v>83787.796610169491</v>
      </c>
      <c r="CG378" s="364">
        <f t="shared" si="1158"/>
        <v>97500</v>
      </c>
      <c r="CH378" s="695" t="s">
        <v>739</v>
      </c>
      <c r="CI378" s="118" t="s">
        <v>766</v>
      </c>
      <c r="CJ378" s="783"/>
      <c r="CK378" s="784"/>
      <c r="CL378" s="784"/>
      <c r="CM378" s="785"/>
      <c r="CN378" s="783">
        <v>0</v>
      </c>
      <c r="CO378" s="784">
        <f t="shared" si="934"/>
        <v>0</v>
      </c>
      <c r="CP378" s="784">
        <f t="shared" si="935"/>
        <v>13712.203389830505</v>
      </c>
      <c r="CQ378" s="784">
        <f t="shared" si="936"/>
        <v>0</v>
      </c>
      <c r="CR378" s="876">
        <f t="shared" si="937"/>
        <v>83787.796610169491</v>
      </c>
      <c r="CS378" s="785">
        <f t="shared" si="938"/>
        <v>97500</v>
      </c>
      <c r="CT378" s="2">
        <f t="shared" si="939"/>
        <v>0</v>
      </c>
    </row>
    <row r="379" spans="2:98" ht="24.75" customHeight="1" x14ac:dyDescent="0.25">
      <c r="B379" s="293" t="str">
        <f t="shared" si="996"/>
        <v>C3</v>
      </c>
      <c r="C379" s="598" t="s">
        <v>277</v>
      </c>
      <c r="D379" s="649"/>
      <c r="E379" s="278"/>
      <c r="F379" s="278"/>
      <c r="G379" s="278"/>
      <c r="H379" s="272"/>
      <c r="I379" s="272"/>
      <c r="J379" s="272"/>
      <c r="K379" s="457"/>
      <c r="L379" s="519"/>
      <c r="M379" s="48">
        <v>16000</v>
      </c>
      <c r="N379" s="69"/>
      <c r="O379" s="69"/>
      <c r="P379" s="69"/>
      <c r="Q379" s="69"/>
      <c r="R379" s="69"/>
      <c r="S379" s="69"/>
      <c r="T379" s="48" t="s">
        <v>28</v>
      </c>
      <c r="U379" s="48" t="s">
        <v>169</v>
      </c>
      <c r="V379" s="48" t="s">
        <v>60</v>
      </c>
      <c r="W379" s="99">
        <v>60</v>
      </c>
      <c r="X379" s="99"/>
      <c r="Y379" s="46">
        <v>44765</v>
      </c>
      <c r="Z379" s="43">
        <f>+Y379+14</f>
        <v>44779</v>
      </c>
      <c r="AA379" s="43">
        <f t="shared" ref="AA379:AB379" si="1193">+Z379+7</f>
        <v>44786</v>
      </c>
      <c r="AB379" s="43">
        <f t="shared" si="1193"/>
        <v>44793</v>
      </c>
      <c r="AC379" s="43"/>
      <c r="AD379" s="43"/>
      <c r="AE379" s="43">
        <f>+AB379+10</f>
        <v>44803</v>
      </c>
      <c r="AF379" s="46">
        <f t="shared" ref="AF379:AF382" si="1194">AE379+W379</f>
        <v>44863</v>
      </c>
      <c r="AG379" s="310"/>
      <c r="AH379" s="329"/>
      <c r="AI379" s="275"/>
      <c r="AJ379" s="275"/>
      <c r="AK379" s="187">
        <f t="shared" ref="AK379:AK382" si="1195">SUBTOTAL(9,AH379:AJ379)</f>
        <v>0</v>
      </c>
      <c r="AL379" s="329"/>
      <c r="AM379" s="275"/>
      <c r="AN379" s="275"/>
      <c r="AO379" s="330">
        <f t="shared" ref="AO379:AO382" si="1196">SUBTOTAL(9,AL379:AN379)</f>
        <v>0</v>
      </c>
      <c r="AP379" s="490"/>
      <c r="AQ379" s="275"/>
      <c r="AR379" s="275"/>
      <c r="AS379" s="187">
        <f t="shared" ref="AS379:AS382" si="1197">SUBTOTAL(9,AP379:AR379)</f>
        <v>0</v>
      </c>
      <c r="AT379" s="329"/>
      <c r="AU379" s="275"/>
      <c r="AV379" s="275"/>
      <c r="AW379" s="330">
        <f t="shared" ref="AW379:AW382" si="1198">SUBTOTAL(9,AT379:AV379)</f>
        <v>0</v>
      </c>
      <c r="AX379" s="490"/>
      <c r="AY379" s="275"/>
      <c r="AZ379" s="275"/>
      <c r="BA379" s="187">
        <f t="shared" ref="BA379:BA382" si="1199">SUBTOTAL(9,AX379:AZ379)</f>
        <v>0</v>
      </c>
      <c r="BB379" s="329"/>
      <c r="BC379" s="275"/>
      <c r="BD379" s="275"/>
      <c r="BE379" s="330">
        <f t="shared" ref="BE379:BE382" si="1200">SUBTOTAL(9,BB379:BD379)</f>
        <v>0</v>
      </c>
      <c r="BF379" s="490"/>
      <c r="BG379" s="275"/>
      <c r="BH379" s="275"/>
      <c r="BI379" s="187">
        <f t="shared" ref="BI379:BI382" si="1201">SUBTOTAL(9,BF379:BH379)</f>
        <v>0</v>
      </c>
      <c r="BJ379" s="329"/>
      <c r="BK379" s="275"/>
      <c r="BL379" s="275"/>
      <c r="BM379" s="330">
        <f t="shared" ref="BM379:BM382" si="1202">BJ379+BK379+BL379</f>
        <v>0</v>
      </c>
      <c r="BN379" s="490"/>
      <c r="BO379" s="275"/>
      <c r="BP379" s="275"/>
      <c r="BQ379" s="187">
        <f t="shared" ref="BQ379:BQ382" si="1203">BN379+BO379+BP379</f>
        <v>0</v>
      </c>
      <c r="BR379" s="329">
        <v>640</v>
      </c>
      <c r="BS379" s="275"/>
      <c r="BT379" s="275">
        <v>7360</v>
      </c>
      <c r="BU379" s="330">
        <f t="shared" ref="BU379:BU382" si="1204">BR379+BS379+BT379</f>
        <v>8000</v>
      </c>
      <c r="BV379" s="490">
        <v>640</v>
      </c>
      <c r="BW379" s="275"/>
      <c r="BX379" s="275">
        <v>7360</v>
      </c>
      <c r="BY379" s="187">
        <f t="shared" ref="BY379:BY382" si="1205">BV379+BW379+BX379</f>
        <v>8000</v>
      </c>
      <c r="BZ379" s="329">
        <v>0</v>
      </c>
      <c r="CA379" s="275"/>
      <c r="CB379" s="275">
        <v>0</v>
      </c>
      <c r="CC379" s="330">
        <f t="shared" ref="CC379:CC382" si="1206">BZ379+CA379+CB379</f>
        <v>0</v>
      </c>
      <c r="CD379" s="365">
        <f t="shared" si="1158"/>
        <v>1280</v>
      </c>
      <c r="CE379" s="277">
        <f t="shared" si="1158"/>
        <v>0</v>
      </c>
      <c r="CF379" s="277">
        <f t="shared" si="1158"/>
        <v>14720</v>
      </c>
      <c r="CG379" s="366">
        <f t="shared" si="1158"/>
        <v>16000</v>
      </c>
      <c r="CH379" s="695"/>
      <c r="CI379" s="118"/>
      <c r="CJ379" s="744"/>
      <c r="CK379" s="745"/>
      <c r="CL379" s="745"/>
      <c r="CM379" s="746"/>
      <c r="CN379" s="849">
        <v>0</v>
      </c>
      <c r="CO379" s="851">
        <f t="shared" si="934"/>
        <v>0</v>
      </c>
      <c r="CP379" s="851">
        <f t="shared" si="935"/>
        <v>1280</v>
      </c>
      <c r="CQ379" s="851">
        <f t="shared" si="936"/>
        <v>0</v>
      </c>
      <c r="CR379" s="861">
        <f t="shared" si="937"/>
        <v>14720</v>
      </c>
      <c r="CS379" s="853">
        <f t="shared" si="938"/>
        <v>16000</v>
      </c>
      <c r="CT379" s="2">
        <f t="shared" si="939"/>
        <v>0</v>
      </c>
    </row>
    <row r="380" spans="2:98" ht="24.75" customHeight="1" x14ac:dyDescent="0.25">
      <c r="B380" s="293" t="str">
        <f t="shared" si="996"/>
        <v>C3</v>
      </c>
      <c r="C380" s="598" t="s">
        <v>278</v>
      </c>
      <c r="D380" s="649"/>
      <c r="E380" s="278"/>
      <c r="F380" s="278"/>
      <c r="G380" s="278"/>
      <c r="H380" s="272"/>
      <c r="I380" s="272"/>
      <c r="J380" s="272"/>
      <c r="K380" s="457"/>
      <c r="L380" s="519"/>
      <c r="M380" s="48">
        <v>163000</v>
      </c>
      <c r="N380" s="69"/>
      <c r="O380" s="69"/>
      <c r="P380" s="69"/>
      <c r="Q380" s="69"/>
      <c r="R380" s="69"/>
      <c r="S380" s="69"/>
      <c r="T380" s="48" t="s">
        <v>28</v>
      </c>
      <c r="U380" s="48" t="s">
        <v>169</v>
      </c>
      <c r="V380" s="48" t="s">
        <v>86</v>
      </c>
      <c r="W380" s="99">
        <v>60</v>
      </c>
      <c r="X380" s="99"/>
      <c r="Y380" s="46">
        <v>44796</v>
      </c>
      <c r="Z380" s="46">
        <f>+Y380+14</f>
        <v>44810</v>
      </c>
      <c r="AA380" s="46">
        <f>+Z380+5+5</f>
        <v>44820</v>
      </c>
      <c r="AB380" s="46">
        <f>+AA380+14+7</f>
        <v>44841</v>
      </c>
      <c r="AC380" s="46"/>
      <c r="AD380" s="46">
        <f>+AB380+1</f>
        <v>44842</v>
      </c>
      <c r="AE380" s="46">
        <f>+AD380+10</f>
        <v>44852</v>
      </c>
      <c r="AF380" s="46">
        <f t="shared" si="1194"/>
        <v>44912</v>
      </c>
      <c r="AG380" s="310"/>
      <c r="AH380" s="329"/>
      <c r="AI380" s="275"/>
      <c r="AJ380" s="275"/>
      <c r="AK380" s="187">
        <f t="shared" si="1195"/>
        <v>0</v>
      </c>
      <c r="AL380" s="329"/>
      <c r="AM380" s="275"/>
      <c r="AN380" s="275"/>
      <c r="AO380" s="330">
        <f t="shared" si="1196"/>
        <v>0</v>
      </c>
      <c r="AP380" s="490"/>
      <c r="AQ380" s="275"/>
      <c r="AR380" s="275"/>
      <c r="AS380" s="187">
        <f t="shared" si="1197"/>
        <v>0</v>
      </c>
      <c r="AT380" s="329"/>
      <c r="AU380" s="275"/>
      <c r="AV380" s="275"/>
      <c r="AW380" s="330">
        <f t="shared" si="1198"/>
        <v>0</v>
      </c>
      <c r="AX380" s="490"/>
      <c r="AY380" s="275"/>
      <c r="AZ380" s="275"/>
      <c r="BA380" s="187">
        <f t="shared" si="1199"/>
        <v>0</v>
      </c>
      <c r="BB380" s="329"/>
      <c r="BC380" s="275"/>
      <c r="BD380" s="275"/>
      <c r="BE380" s="330">
        <f t="shared" si="1200"/>
        <v>0</v>
      </c>
      <c r="BF380" s="490"/>
      <c r="BG380" s="275"/>
      <c r="BH380" s="275"/>
      <c r="BI380" s="187">
        <f t="shared" si="1201"/>
        <v>0</v>
      </c>
      <c r="BJ380" s="329"/>
      <c r="BK380" s="275"/>
      <c r="BL380" s="275"/>
      <c r="BM380" s="330">
        <f t="shared" si="1202"/>
        <v>0</v>
      </c>
      <c r="BN380" s="490"/>
      <c r="BO380" s="275"/>
      <c r="BP380" s="275"/>
      <c r="BQ380" s="187">
        <f t="shared" si="1203"/>
        <v>0</v>
      </c>
      <c r="BR380" s="329">
        <v>0</v>
      </c>
      <c r="BS380" s="275"/>
      <c r="BT380" s="275">
        <v>0</v>
      </c>
      <c r="BU380" s="330">
        <f t="shared" si="1204"/>
        <v>0</v>
      </c>
      <c r="BV380" s="490">
        <v>3729.6610169491505</v>
      </c>
      <c r="BW380" s="275"/>
      <c r="BX380" s="275">
        <v>20720.338983050849</v>
      </c>
      <c r="BY380" s="187">
        <f t="shared" si="1205"/>
        <v>24450</v>
      </c>
      <c r="BZ380" s="329">
        <v>8702.5423728813548</v>
      </c>
      <c r="CA380" s="275"/>
      <c r="CB380" s="275">
        <v>48347.457627118645</v>
      </c>
      <c r="CC380" s="330">
        <f t="shared" si="1206"/>
        <v>57050</v>
      </c>
      <c r="CD380" s="365">
        <f t="shared" si="1158"/>
        <v>12432.203389830505</v>
      </c>
      <c r="CE380" s="277">
        <f t="shared" si="1158"/>
        <v>0</v>
      </c>
      <c r="CF380" s="277">
        <f t="shared" si="1158"/>
        <v>69067.796610169491</v>
      </c>
      <c r="CG380" s="366">
        <f t="shared" si="1158"/>
        <v>81500</v>
      </c>
      <c r="CH380" s="695"/>
      <c r="CI380" s="118"/>
      <c r="CJ380" s="744"/>
      <c r="CK380" s="745"/>
      <c r="CL380" s="745"/>
      <c r="CM380" s="746"/>
      <c r="CN380" s="849">
        <v>0</v>
      </c>
      <c r="CO380" s="851">
        <f t="shared" si="934"/>
        <v>0</v>
      </c>
      <c r="CP380" s="851">
        <f t="shared" si="935"/>
        <v>12432.203389830505</v>
      </c>
      <c r="CQ380" s="851">
        <f t="shared" si="936"/>
        <v>0</v>
      </c>
      <c r="CR380" s="861">
        <f t="shared" si="937"/>
        <v>69067.796610169491</v>
      </c>
      <c r="CS380" s="853">
        <f t="shared" si="938"/>
        <v>81500</v>
      </c>
      <c r="CT380" s="2">
        <f t="shared" si="939"/>
        <v>0</v>
      </c>
    </row>
    <row r="381" spans="2:98" ht="24.75" customHeight="1" x14ac:dyDescent="0.25">
      <c r="B381" s="293" t="str">
        <f t="shared" si="996"/>
        <v>C3</v>
      </c>
      <c r="C381" s="598" t="s">
        <v>279</v>
      </c>
      <c r="D381" s="649"/>
      <c r="E381" s="278"/>
      <c r="F381" s="278"/>
      <c r="G381" s="278"/>
      <c r="H381" s="272"/>
      <c r="I381" s="272"/>
      <c r="J381" s="272"/>
      <c r="K381" s="457"/>
      <c r="L381" s="519"/>
      <c r="M381" s="48">
        <v>225000</v>
      </c>
      <c r="N381" s="69"/>
      <c r="O381" s="69"/>
      <c r="P381" s="69"/>
      <c r="Q381" s="69"/>
      <c r="R381" s="69"/>
      <c r="S381" s="69"/>
      <c r="T381" s="48" t="s">
        <v>28</v>
      </c>
      <c r="U381" s="48" t="s">
        <v>169</v>
      </c>
      <c r="V381" s="48" t="s">
        <v>86</v>
      </c>
      <c r="W381" s="99">
        <v>30</v>
      </c>
      <c r="X381" s="99"/>
      <c r="Y381" s="46">
        <v>44824</v>
      </c>
      <c r="Z381" s="46">
        <f>+Y381+14</f>
        <v>44838</v>
      </c>
      <c r="AA381" s="46">
        <f>+Z381+5+5</f>
        <v>44848</v>
      </c>
      <c r="AB381" s="46">
        <f>+AA381+14+7</f>
        <v>44869</v>
      </c>
      <c r="AC381" s="46"/>
      <c r="AD381" s="46">
        <f>+AB381+1</f>
        <v>44870</v>
      </c>
      <c r="AE381" s="46">
        <f>+AD381+10</f>
        <v>44880</v>
      </c>
      <c r="AF381" s="46">
        <f t="shared" si="1194"/>
        <v>44910</v>
      </c>
      <c r="AG381" s="310"/>
      <c r="AH381" s="329"/>
      <c r="AI381" s="275"/>
      <c r="AJ381" s="275"/>
      <c r="AK381" s="187">
        <f t="shared" si="1195"/>
        <v>0</v>
      </c>
      <c r="AL381" s="329"/>
      <c r="AM381" s="275"/>
      <c r="AN381" s="275"/>
      <c r="AO381" s="330">
        <f t="shared" si="1196"/>
        <v>0</v>
      </c>
      <c r="AP381" s="490"/>
      <c r="AQ381" s="275"/>
      <c r="AR381" s="275"/>
      <c r="AS381" s="187">
        <f t="shared" si="1197"/>
        <v>0</v>
      </c>
      <c r="AT381" s="329"/>
      <c r="AU381" s="275"/>
      <c r="AV381" s="275"/>
      <c r="AW381" s="330">
        <f t="shared" si="1198"/>
        <v>0</v>
      </c>
      <c r="AX381" s="490"/>
      <c r="AY381" s="275"/>
      <c r="AZ381" s="275"/>
      <c r="BA381" s="187">
        <f t="shared" si="1199"/>
        <v>0</v>
      </c>
      <c r="BB381" s="329"/>
      <c r="BC381" s="275"/>
      <c r="BD381" s="275"/>
      <c r="BE381" s="330">
        <f t="shared" si="1200"/>
        <v>0</v>
      </c>
      <c r="BF381" s="490"/>
      <c r="BG381" s="275"/>
      <c r="BH381" s="275"/>
      <c r="BI381" s="187">
        <f t="shared" si="1201"/>
        <v>0</v>
      </c>
      <c r="BJ381" s="329"/>
      <c r="BK381" s="275"/>
      <c r="BL381" s="275"/>
      <c r="BM381" s="330">
        <f t="shared" si="1202"/>
        <v>0</v>
      </c>
      <c r="BN381" s="490"/>
      <c r="BO381" s="275"/>
      <c r="BP381" s="275"/>
      <c r="BQ381" s="187">
        <f t="shared" si="1203"/>
        <v>0</v>
      </c>
      <c r="BR381" s="329">
        <v>0</v>
      </c>
      <c r="BS381" s="275"/>
      <c r="BT381" s="275">
        <v>0</v>
      </c>
      <c r="BU381" s="330">
        <f t="shared" si="1204"/>
        <v>0</v>
      </c>
      <c r="BV381" s="490">
        <v>0</v>
      </c>
      <c r="BW381" s="275"/>
      <c r="BX381" s="275">
        <v>0</v>
      </c>
      <c r="BY381" s="187">
        <f t="shared" si="1205"/>
        <v>0</v>
      </c>
      <c r="BZ381" s="329">
        <v>8580.5084745762651</v>
      </c>
      <c r="CA381" s="275"/>
      <c r="CB381" s="275">
        <v>47669.491525423735</v>
      </c>
      <c r="CC381" s="330">
        <f t="shared" si="1206"/>
        <v>56250</v>
      </c>
      <c r="CD381" s="365">
        <f t="shared" si="1158"/>
        <v>8580.5084745762651</v>
      </c>
      <c r="CE381" s="277">
        <f t="shared" si="1158"/>
        <v>0</v>
      </c>
      <c r="CF381" s="277">
        <f t="shared" si="1158"/>
        <v>47669.491525423735</v>
      </c>
      <c r="CG381" s="366">
        <f t="shared" si="1158"/>
        <v>56250</v>
      </c>
      <c r="CH381" s="695"/>
      <c r="CI381" s="118"/>
      <c r="CJ381" s="744"/>
      <c r="CK381" s="745"/>
      <c r="CL381" s="745"/>
      <c r="CM381" s="746"/>
      <c r="CN381" s="849">
        <v>0</v>
      </c>
      <c r="CO381" s="851">
        <f t="shared" si="934"/>
        <v>0</v>
      </c>
      <c r="CP381" s="851">
        <f t="shared" si="935"/>
        <v>8580.5084745762651</v>
      </c>
      <c r="CQ381" s="851">
        <f t="shared" si="936"/>
        <v>0</v>
      </c>
      <c r="CR381" s="861">
        <f t="shared" si="937"/>
        <v>47669.491525423735</v>
      </c>
      <c r="CS381" s="853">
        <f t="shared" si="938"/>
        <v>56250</v>
      </c>
      <c r="CT381" s="2">
        <f t="shared" si="939"/>
        <v>0</v>
      </c>
    </row>
    <row r="382" spans="2:98" ht="24.75" customHeight="1" x14ac:dyDescent="0.25">
      <c r="B382" s="293" t="str">
        <f t="shared" si="996"/>
        <v>C3</v>
      </c>
      <c r="C382" s="598" t="s">
        <v>280</v>
      </c>
      <c r="D382" s="649"/>
      <c r="E382" s="278"/>
      <c r="F382" s="278"/>
      <c r="G382" s="278"/>
      <c r="H382" s="272"/>
      <c r="I382" s="272"/>
      <c r="J382" s="272"/>
      <c r="K382" s="457"/>
      <c r="L382" s="519"/>
      <c r="M382" s="48">
        <v>568000</v>
      </c>
      <c r="N382" s="69"/>
      <c r="O382" s="69"/>
      <c r="P382" s="69"/>
      <c r="Q382" s="69"/>
      <c r="R382" s="69"/>
      <c r="S382" s="69"/>
      <c r="T382" s="48" t="s">
        <v>28</v>
      </c>
      <c r="U382" s="48" t="s">
        <v>169</v>
      </c>
      <c r="V382" s="48" t="s">
        <v>75</v>
      </c>
      <c r="W382" s="99">
        <v>30</v>
      </c>
      <c r="X382" s="99"/>
      <c r="Y382" s="46">
        <v>44820</v>
      </c>
      <c r="Z382" s="46">
        <f>+Y382+14</f>
        <v>44834</v>
      </c>
      <c r="AA382" s="46">
        <f>+Z382+7+5+2</f>
        <v>44848</v>
      </c>
      <c r="AB382" s="46">
        <f>+AA382+30+7</f>
        <v>44885</v>
      </c>
      <c r="AC382" s="46">
        <f>+AB382+3+3+14</f>
        <v>44905</v>
      </c>
      <c r="AD382" s="46">
        <f>+AC382+3</f>
        <v>44908</v>
      </c>
      <c r="AE382" s="46">
        <f>+AD382+7+7</f>
        <v>44922</v>
      </c>
      <c r="AF382" s="46">
        <f t="shared" si="1194"/>
        <v>44952</v>
      </c>
      <c r="AG382" s="310"/>
      <c r="AH382" s="329"/>
      <c r="AI382" s="275"/>
      <c r="AJ382" s="275"/>
      <c r="AK382" s="187">
        <f t="shared" si="1195"/>
        <v>0</v>
      </c>
      <c r="AL382" s="329"/>
      <c r="AM382" s="275"/>
      <c r="AN382" s="275"/>
      <c r="AO382" s="330">
        <f t="shared" si="1196"/>
        <v>0</v>
      </c>
      <c r="AP382" s="490"/>
      <c r="AQ382" s="275"/>
      <c r="AR382" s="275"/>
      <c r="AS382" s="187">
        <f t="shared" si="1197"/>
        <v>0</v>
      </c>
      <c r="AT382" s="329"/>
      <c r="AU382" s="275"/>
      <c r="AV382" s="275"/>
      <c r="AW382" s="330">
        <f t="shared" si="1198"/>
        <v>0</v>
      </c>
      <c r="AX382" s="490"/>
      <c r="AY382" s="275"/>
      <c r="AZ382" s="275"/>
      <c r="BA382" s="187">
        <f t="shared" si="1199"/>
        <v>0</v>
      </c>
      <c r="BB382" s="329"/>
      <c r="BC382" s="275"/>
      <c r="BD382" s="275"/>
      <c r="BE382" s="330">
        <f t="shared" si="1200"/>
        <v>0</v>
      </c>
      <c r="BF382" s="490"/>
      <c r="BG382" s="275"/>
      <c r="BH382" s="275"/>
      <c r="BI382" s="187">
        <f t="shared" si="1201"/>
        <v>0</v>
      </c>
      <c r="BJ382" s="329"/>
      <c r="BK382" s="275"/>
      <c r="BL382" s="275"/>
      <c r="BM382" s="330">
        <f t="shared" si="1202"/>
        <v>0</v>
      </c>
      <c r="BN382" s="490"/>
      <c r="BO382" s="275"/>
      <c r="BP382" s="275"/>
      <c r="BQ382" s="187">
        <f t="shared" si="1203"/>
        <v>0</v>
      </c>
      <c r="BR382" s="329">
        <v>0</v>
      </c>
      <c r="BS382" s="275"/>
      <c r="BT382" s="275">
        <v>0</v>
      </c>
      <c r="BU382" s="330">
        <f t="shared" si="1204"/>
        <v>0</v>
      </c>
      <c r="BV382" s="490">
        <v>0</v>
      </c>
      <c r="BW382" s="275"/>
      <c r="BX382" s="275">
        <v>0</v>
      </c>
      <c r="BY382" s="187">
        <f t="shared" si="1205"/>
        <v>0</v>
      </c>
      <c r="BZ382" s="329">
        <v>0</v>
      </c>
      <c r="CA382" s="275"/>
      <c r="CB382" s="275">
        <v>0</v>
      </c>
      <c r="CC382" s="330">
        <f t="shared" si="1206"/>
        <v>0</v>
      </c>
      <c r="CD382" s="365">
        <f t="shared" si="1158"/>
        <v>0</v>
      </c>
      <c r="CE382" s="277">
        <f t="shared" si="1158"/>
        <v>0</v>
      </c>
      <c r="CF382" s="277">
        <f t="shared" si="1158"/>
        <v>0</v>
      </c>
      <c r="CG382" s="366">
        <f t="shared" si="1158"/>
        <v>0</v>
      </c>
      <c r="CH382" s="695"/>
      <c r="CI382" s="118"/>
      <c r="CJ382" s="744"/>
      <c r="CK382" s="745"/>
      <c r="CL382" s="745"/>
      <c r="CM382" s="746"/>
      <c r="CN382" s="849">
        <v>0</v>
      </c>
      <c r="CO382" s="851">
        <f t="shared" si="934"/>
        <v>0</v>
      </c>
      <c r="CP382" s="851">
        <f t="shared" si="935"/>
        <v>0</v>
      </c>
      <c r="CQ382" s="851">
        <f t="shared" si="936"/>
        <v>0</v>
      </c>
      <c r="CR382" s="861">
        <f t="shared" si="937"/>
        <v>0</v>
      </c>
      <c r="CS382" s="853">
        <f t="shared" si="938"/>
        <v>0</v>
      </c>
      <c r="CT382" s="2">
        <f t="shared" si="939"/>
        <v>0</v>
      </c>
    </row>
    <row r="383" spans="2:98" ht="24.75" customHeight="1" x14ac:dyDescent="0.25">
      <c r="B383" s="293" t="str">
        <f t="shared" si="996"/>
        <v>C3</v>
      </c>
      <c r="C383" s="596" t="s">
        <v>281</v>
      </c>
      <c r="D383" s="632">
        <f t="shared" ref="D383:K383" si="1207">+D384+D390</f>
        <v>409272</v>
      </c>
      <c r="E383" s="34">
        <f t="shared" si="1207"/>
        <v>0</v>
      </c>
      <c r="F383" s="34">
        <f t="shared" si="1207"/>
        <v>2273730</v>
      </c>
      <c r="G383" s="34">
        <f t="shared" si="1207"/>
        <v>2683002</v>
      </c>
      <c r="H383" s="97">
        <f t="shared" si="1207"/>
        <v>409271.35593220335</v>
      </c>
      <c r="I383" s="97">
        <f t="shared" si="1207"/>
        <v>0</v>
      </c>
      <c r="J383" s="97">
        <f t="shared" si="1207"/>
        <v>2273728.6440677969</v>
      </c>
      <c r="K383" s="644">
        <f t="shared" si="1207"/>
        <v>2683000</v>
      </c>
      <c r="L383" s="618"/>
      <c r="M383" s="34">
        <f>+M384+M390</f>
        <v>2683000</v>
      </c>
      <c r="N383" s="34"/>
      <c r="O383" s="34"/>
      <c r="P383" s="34"/>
      <c r="Q383" s="34"/>
      <c r="R383" s="34"/>
      <c r="S383" s="34"/>
      <c r="T383" s="34"/>
      <c r="U383" s="34"/>
      <c r="V383" s="34"/>
      <c r="W383" s="34"/>
      <c r="X383" s="34"/>
      <c r="Y383" s="34"/>
      <c r="Z383" s="34"/>
      <c r="AA383" s="34"/>
      <c r="AB383" s="34"/>
      <c r="AC383" s="34"/>
      <c r="AD383" s="34"/>
      <c r="AE383" s="34"/>
      <c r="AF383" s="34"/>
      <c r="AG383" s="406"/>
      <c r="AH383" s="359">
        <f>AH384+AH390</f>
        <v>0</v>
      </c>
      <c r="AI383" s="274">
        <f t="shared" ref="AI383:AJ383" si="1208">AI384+AI390</f>
        <v>0</v>
      </c>
      <c r="AJ383" s="274">
        <f t="shared" si="1208"/>
        <v>0</v>
      </c>
      <c r="AK383" s="306">
        <f>SUBTOTAL(9,AH383:AJ383)</f>
        <v>0</v>
      </c>
      <c r="AL383" s="359">
        <f>AL384+AL390</f>
        <v>0</v>
      </c>
      <c r="AM383" s="274">
        <f t="shared" ref="AM383:AN383" si="1209">AM384+AM390</f>
        <v>0</v>
      </c>
      <c r="AN383" s="274">
        <f t="shared" si="1209"/>
        <v>0</v>
      </c>
      <c r="AO383" s="360">
        <f>SUBTOTAL(9,AL383:AN383)</f>
        <v>0</v>
      </c>
      <c r="AP383" s="515">
        <f>AP384+AP390</f>
        <v>0</v>
      </c>
      <c r="AQ383" s="274">
        <f t="shared" ref="AQ383:AR383" si="1210">AQ384+AQ390</f>
        <v>0</v>
      </c>
      <c r="AR383" s="274">
        <f t="shared" si="1210"/>
        <v>0</v>
      </c>
      <c r="AS383" s="306">
        <f>SUBTOTAL(9,AP383:AR383)</f>
        <v>0</v>
      </c>
      <c r="AT383" s="359">
        <f>AT384+AT390</f>
        <v>0</v>
      </c>
      <c r="AU383" s="274">
        <f t="shared" ref="AU383:AV383" si="1211">AU384+AU390</f>
        <v>0</v>
      </c>
      <c r="AV383" s="274">
        <f t="shared" si="1211"/>
        <v>0</v>
      </c>
      <c r="AW383" s="360">
        <f>SUBTOTAL(9,AT383:AV383)</f>
        <v>0</v>
      </c>
      <c r="AX383" s="515">
        <f>AX384+AX390</f>
        <v>0</v>
      </c>
      <c r="AY383" s="274">
        <f t="shared" ref="AY383:AZ383" si="1212">AY384+AY390</f>
        <v>0</v>
      </c>
      <c r="AZ383" s="274">
        <f t="shared" si="1212"/>
        <v>0</v>
      </c>
      <c r="BA383" s="306">
        <f>SUBTOTAL(9,AX383:AZ383)</f>
        <v>0</v>
      </c>
      <c r="BB383" s="359">
        <f>BB384+BB390</f>
        <v>0</v>
      </c>
      <c r="BC383" s="274">
        <f t="shared" ref="BC383:BD383" si="1213">BC384+BC390</f>
        <v>0</v>
      </c>
      <c r="BD383" s="274">
        <f t="shared" si="1213"/>
        <v>0</v>
      </c>
      <c r="BE383" s="360">
        <f>SUBTOTAL(9,BB383:BD383)</f>
        <v>0</v>
      </c>
      <c r="BF383" s="515">
        <f>BF384+BF390</f>
        <v>0</v>
      </c>
      <c r="BG383" s="274">
        <f t="shared" ref="BG383:BH383" si="1214">BG384+BG390</f>
        <v>0</v>
      </c>
      <c r="BH383" s="274">
        <f t="shared" si="1214"/>
        <v>0</v>
      </c>
      <c r="BI383" s="306">
        <f>SUBTOTAL(9,BF383:BH383)</f>
        <v>0</v>
      </c>
      <c r="BJ383" s="359">
        <f>BJ384+BJ390</f>
        <v>4576.2711864406774</v>
      </c>
      <c r="BK383" s="274">
        <f t="shared" ref="BK383:BL383" si="1215">BK384+BK390</f>
        <v>0</v>
      </c>
      <c r="BL383" s="274">
        <f t="shared" si="1215"/>
        <v>25423.728813559323</v>
      </c>
      <c r="BM383" s="360">
        <f>SUBTOTAL(9,BJ383:BL383)</f>
        <v>30000</v>
      </c>
      <c r="BN383" s="515">
        <f>BN384+BN390</f>
        <v>35092.372881355914</v>
      </c>
      <c r="BO383" s="274">
        <f t="shared" ref="BO383:BP383" si="1216">BO384+BO390</f>
        <v>0</v>
      </c>
      <c r="BP383" s="274">
        <f t="shared" si="1216"/>
        <v>194957.62711864407</v>
      </c>
      <c r="BQ383" s="306">
        <f>SUBTOTAL(9,BN383:BP383)</f>
        <v>230050</v>
      </c>
      <c r="BR383" s="359">
        <f>BR384+BR390</f>
        <v>68162.20338983048</v>
      </c>
      <c r="BS383" s="274">
        <f t="shared" ref="BS383:BT383" si="1217">BS384+BS390</f>
        <v>0</v>
      </c>
      <c r="BT383" s="274">
        <f t="shared" si="1217"/>
        <v>386287.79661016946</v>
      </c>
      <c r="BU383" s="360">
        <f>SUBTOTAL(9,BR383:BT383)</f>
        <v>454449.99999999994</v>
      </c>
      <c r="BV383" s="515">
        <f>BV384+BV390</f>
        <v>90228.813559321978</v>
      </c>
      <c r="BW383" s="274">
        <f t="shared" ref="BW383:BX383" si="1218">BW384+BW390</f>
        <v>0</v>
      </c>
      <c r="BX383" s="274">
        <f t="shared" si="1218"/>
        <v>501271.18644067802</v>
      </c>
      <c r="BY383" s="306">
        <f>SUBTOTAL(9,BV383:BX383)</f>
        <v>591500</v>
      </c>
      <c r="BZ383" s="359">
        <f>BZ384+BZ390</f>
        <v>41490.169491525405</v>
      </c>
      <c r="CA383" s="274">
        <f t="shared" ref="CA383:CB383" si="1219">CA384+CA390</f>
        <v>0</v>
      </c>
      <c r="CB383" s="274">
        <f t="shared" si="1219"/>
        <v>238109.83050847461</v>
      </c>
      <c r="CC383" s="360">
        <f>SUBTOTAL(9,BZ383:CB383)</f>
        <v>279600</v>
      </c>
      <c r="CD383" s="371">
        <f t="shared" si="1158"/>
        <v>239549.83050847444</v>
      </c>
      <c r="CE383" s="276">
        <f t="shared" si="1158"/>
        <v>0</v>
      </c>
      <c r="CF383" s="276">
        <f t="shared" si="1158"/>
        <v>1346050.1694915253</v>
      </c>
      <c r="CG383" s="372">
        <f t="shared" si="1158"/>
        <v>1585600</v>
      </c>
      <c r="CH383" s="695"/>
      <c r="CI383" s="118"/>
      <c r="CJ383" s="777">
        <f>IF(H383=0,IF(CD383&gt;0,"Error",H383-CD383),H383-CD383)</f>
        <v>169721.52542372892</v>
      </c>
      <c r="CK383" s="778">
        <f t="shared" ref="CK383:CK384" si="1220">IF(I383=0,IF(CE383&gt;0,"Error",I383-CE383),I383-CE383)</f>
        <v>0</v>
      </c>
      <c r="CL383" s="778">
        <f t="shared" ref="CL383:CL384" si="1221">IF(J383=0,IF(CF383&gt;0,"Error",J383-CF383),J383-CF383)</f>
        <v>927678.4745762716</v>
      </c>
      <c r="CM383" s="779">
        <f t="shared" ref="CM383:CM384" si="1222">IF(K383=0,IF(CG383&gt;0,"Error",K383-CG383),K383-CG383)</f>
        <v>1097400</v>
      </c>
      <c r="CN383" s="848">
        <v>0</v>
      </c>
      <c r="CO383" s="850">
        <f t="shared" si="934"/>
        <v>0</v>
      </c>
      <c r="CP383" s="850">
        <f t="shared" si="935"/>
        <v>239549.83050847444</v>
      </c>
      <c r="CQ383" s="850">
        <f t="shared" si="936"/>
        <v>0</v>
      </c>
      <c r="CR383" s="874">
        <f t="shared" si="937"/>
        <v>1346050.1694915253</v>
      </c>
      <c r="CS383" s="852">
        <f t="shared" si="938"/>
        <v>1585599.9999999998</v>
      </c>
      <c r="CT383" s="2">
        <f t="shared" si="939"/>
        <v>0</v>
      </c>
    </row>
    <row r="384" spans="2:98" ht="24.75" customHeight="1" x14ac:dyDescent="0.25">
      <c r="B384" s="293" t="str">
        <f t="shared" si="996"/>
        <v>C3</v>
      </c>
      <c r="C384" s="597" t="s">
        <v>282</v>
      </c>
      <c r="D384" s="649">
        <v>265882</v>
      </c>
      <c r="E384" s="278"/>
      <c r="F384" s="278">
        <v>1477120</v>
      </c>
      <c r="G384" s="278">
        <f t="shared" ref="G384:G390" si="1223">+D384+E384+F384</f>
        <v>1743002</v>
      </c>
      <c r="H384" s="76">
        <v>265881.35593220335</v>
      </c>
      <c r="I384" s="76"/>
      <c r="J384" s="76">
        <v>1477118.6440677966</v>
      </c>
      <c r="K384" s="646">
        <f t="shared" ref="K384:K390" si="1224">+H384+I384+J384</f>
        <v>1743000</v>
      </c>
      <c r="L384" s="587"/>
      <c r="M384" s="38">
        <f>+M385</f>
        <v>1743000</v>
      </c>
      <c r="N384" s="38"/>
      <c r="O384" s="38"/>
      <c r="P384" s="38"/>
      <c r="Q384" s="76" t="s">
        <v>681</v>
      </c>
      <c r="R384" s="76">
        <v>50</v>
      </c>
      <c r="S384" s="38" t="s">
        <v>128</v>
      </c>
      <c r="T384" s="38"/>
      <c r="U384" s="76"/>
      <c r="V384" s="38"/>
      <c r="W384" s="38"/>
      <c r="X384" s="38"/>
      <c r="Y384" s="38"/>
      <c r="Z384" s="38"/>
      <c r="AA384" s="38"/>
      <c r="AB384" s="38"/>
      <c r="AC384" s="76"/>
      <c r="AD384" s="76"/>
      <c r="AE384" s="76"/>
      <c r="AF384" s="76"/>
      <c r="AG384" s="311"/>
      <c r="AH384" s="361">
        <f>AH385</f>
        <v>0</v>
      </c>
      <c r="AI384" s="58">
        <f t="shared" ref="AI384:AJ384" si="1225">AI385</f>
        <v>0</v>
      </c>
      <c r="AJ384" s="58">
        <f t="shared" si="1225"/>
        <v>0</v>
      </c>
      <c r="AK384" s="307">
        <f>SUBTOTAL(9,AH384:AJ384)</f>
        <v>0</v>
      </c>
      <c r="AL384" s="361">
        <f>AL385</f>
        <v>0</v>
      </c>
      <c r="AM384" s="58">
        <f t="shared" ref="AM384:AN384" si="1226">AM385</f>
        <v>0</v>
      </c>
      <c r="AN384" s="58">
        <f t="shared" si="1226"/>
        <v>0</v>
      </c>
      <c r="AO384" s="362">
        <f>SUBTOTAL(9,AL384:AN384)</f>
        <v>0</v>
      </c>
      <c r="AP384" s="516">
        <f>AP385</f>
        <v>0</v>
      </c>
      <c r="AQ384" s="58">
        <f t="shared" ref="AQ384:AR384" si="1227">AQ385</f>
        <v>0</v>
      </c>
      <c r="AR384" s="58">
        <f t="shared" si="1227"/>
        <v>0</v>
      </c>
      <c r="AS384" s="307">
        <f>SUBTOTAL(9,AP384:AR384)</f>
        <v>0</v>
      </c>
      <c r="AT384" s="361">
        <f>AT385</f>
        <v>0</v>
      </c>
      <c r="AU384" s="58">
        <f t="shared" ref="AU384:AV384" si="1228">AU385</f>
        <v>0</v>
      </c>
      <c r="AV384" s="58">
        <f t="shared" si="1228"/>
        <v>0</v>
      </c>
      <c r="AW384" s="362">
        <f>SUBTOTAL(9,AT384:AV384)</f>
        <v>0</v>
      </c>
      <c r="AX384" s="516">
        <f>AX385</f>
        <v>0</v>
      </c>
      <c r="AY384" s="58">
        <f t="shared" ref="AY384:AZ384" si="1229">AY385</f>
        <v>0</v>
      </c>
      <c r="AZ384" s="58">
        <f t="shared" si="1229"/>
        <v>0</v>
      </c>
      <c r="BA384" s="307">
        <f>SUBTOTAL(9,AX384:AZ384)</f>
        <v>0</v>
      </c>
      <c r="BB384" s="361">
        <f>BB385</f>
        <v>0</v>
      </c>
      <c r="BC384" s="58">
        <f t="shared" ref="BC384:BD384" si="1230">BC385</f>
        <v>0</v>
      </c>
      <c r="BD384" s="58">
        <f t="shared" si="1230"/>
        <v>0</v>
      </c>
      <c r="BE384" s="362">
        <f>SUBTOTAL(9,BB384:BD384)</f>
        <v>0</v>
      </c>
      <c r="BF384" s="516">
        <f>BF385</f>
        <v>0</v>
      </c>
      <c r="BG384" s="58">
        <f t="shared" ref="BG384:BH384" si="1231">BG385</f>
        <v>0</v>
      </c>
      <c r="BH384" s="58">
        <f t="shared" si="1231"/>
        <v>0</v>
      </c>
      <c r="BI384" s="307">
        <f>SUBTOTAL(9,BF384:BH384)</f>
        <v>0</v>
      </c>
      <c r="BJ384" s="361">
        <f>BJ385</f>
        <v>0</v>
      </c>
      <c r="BK384" s="58">
        <f t="shared" ref="BK384:BL384" si="1232">BK385</f>
        <v>0</v>
      </c>
      <c r="BL384" s="58">
        <f t="shared" si="1232"/>
        <v>0</v>
      </c>
      <c r="BM384" s="362">
        <f>SUBTOTAL(9,BJ384:BL384)</f>
        <v>0</v>
      </c>
      <c r="BN384" s="516">
        <f>BN385</f>
        <v>18465.254237288125</v>
      </c>
      <c r="BO384" s="58">
        <f t="shared" ref="BO384:BP384" si="1233">BO385</f>
        <v>0</v>
      </c>
      <c r="BP384" s="58">
        <f t="shared" si="1233"/>
        <v>102584.74576271187</v>
      </c>
      <c r="BQ384" s="307">
        <f>SUBTOTAL(9,BN384:BP384)</f>
        <v>121050</v>
      </c>
      <c r="BR384" s="361">
        <f>BR385</f>
        <v>44365.593220338968</v>
      </c>
      <c r="BS384" s="58">
        <f t="shared" ref="BS384:BT384" si="1234">BS385</f>
        <v>0</v>
      </c>
      <c r="BT384" s="58">
        <f t="shared" si="1234"/>
        <v>254084.40677966102</v>
      </c>
      <c r="BU384" s="362">
        <f>SUBTOTAL(9,BR384:BT384)</f>
        <v>298450</v>
      </c>
      <c r="BV384" s="516">
        <f>BV385</f>
        <v>61550.847457627082</v>
      </c>
      <c r="BW384" s="58">
        <f t="shared" ref="BW384:BX384" si="1235">BW385</f>
        <v>0</v>
      </c>
      <c r="BX384" s="58">
        <f t="shared" si="1235"/>
        <v>341949.15254237293</v>
      </c>
      <c r="BY384" s="307">
        <f>SUBTOTAL(9,BV384:BX384)</f>
        <v>403500</v>
      </c>
      <c r="BZ384" s="361">
        <f>BZ385</f>
        <v>21964.745762711857</v>
      </c>
      <c r="CA384" s="58">
        <f t="shared" ref="CA384:CB384" si="1236">CA385</f>
        <v>0</v>
      </c>
      <c r="CB384" s="58">
        <f t="shared" si="1236"/>
        <v>129635.25423728814</v>
      </c>
      <c r="CC384" s="362">
        <f>SUBTOTAL(9,BZ384:CB384)</f>
        <v>151600</v>
      </c>
      <c r="CD384" s="368">
        <f t="shared" si="1158"/>
        <v>146346.44067796605</v>
      </c>
      <c r="CE384" s="62">
        <f t="shared" si="1158"/>
        <v>0</v>
      </c>
      <c r="CF384" s="62">
        <f t="shared" si="1158"/>
        <v>828253.55932203401</v>
      </c>
      <c r="CG384" s="369">
        <f t="shared" si="1158"/>
        <v>974600</v>
      </c>
      <c r="CH384" s="695" t="s">
        <v>739</v>
      </c>
      <c r="CI384" s="118" t="s">
        <v>766</v>
      </c>
      <c r="CJ384" s="780">
        <f>IF(H384=0,IF(CD384&gt;0,"Error",H384-CD384),H384-CD384)</f>
        <v>119534.9152542373</v>
      </c>
      <c r="CK384" s="781">
        <f t="shared" si="1220"/>
        <v>0</v>
      </c>
      <c r="CL384" s="781">
        <f t="shared" si="1221"/>
        <v>648865.08474576264</v>
      </c>
      <c r="CM384" s="782">
        <f t="shared" si="1222"/>
        <v>768400</v>
      </c>
      <c r="CN384" s="780">
        <v>0</v>
      </c>
      <c r="CO384" s="781">
        <f t="shared" si="934"/>
        <v>0</v>
      </c>
      <c r="CP384" s="781">
        <f t="shared" si="935"/>
        <v>146346.44067796605</v>
      </c>
      <c r="CQ384" s="781">
        <f t="shared" si="936"/>
        <v>0</v>
      </c>
      <c r="CR384" s="875">
        <f t="shared" si="937"/>
        <v>828253.55932203401</v>
      </c>
      <c r="CS384" s="782">
        <f t="shared" si="938"/>
        <v>974600</v>
      </c>
      <c r="CT384" s="2">
        <f t="shared" si="939"/>
        <v>0</v>
      </c>
    </row>
    <row r="385" spans="1:612" ht="24.75" customHeight="1" x14ac:dyDescent="0.25">
      <c r="B385" s="293" t="str">
        <f t="shared" si="996"/>
        <v>C3</v>
      </c>
      <c r="C385" s="604" t="s">
        <v>283</v>
      </c>
      <c r="D385" s="647"/>
      <c r="E385" s="98"/>
      <c r="F385" s="98"/>
      <c r="G385" s="98"/>
      <c r="H385" s="98"/>
      <c r="I385" s="98"/>
      <c r="J385" s="98"/>
      <c r="K385" s="648"/>
      <c r="L385" s="588"/>
      <c r="M385" s="98">
        <f>+SUM(M386:M389)</f>
        <v>1743000</v>
      </c>
      <c r="N385" s="98"/>
      <c r="O385" s="98"/>
      <c r="P385" s="98"/>
      <c r="Q385" s="98"/>
      <c r="R385" s="98"/>
      <c r="S385" s="98"/>
      <c r="T385" s="98"/>
      <c r="U385" s="98"/>
      <c r="V385" s="98"/>
      <c r="W385" s="98"/>
      <c r="X385" s="98"/>
      <c r="Y385" s="98"/>
      <c r="Z385" s="98"/>
      <c r="AA385" s="98"/>
      <c r="AB385" s="98"/>
      <c r="AC385" s="98"/>
      <c r="AD385" s="98"/>
      <c r="AE385" s="98"/>
      <c r="AF385" s="98"/>
      <c r="AG385" s="311"/>
      <c r="AH385" s="454">
        <f>SUBTOTAL(9,AH386:AH389)</f>
        <v>0</v>
      </c>
      <c r="AI385" s="59">
        <f t="shared" ref="AI385:AJ385" si="1237">SUBTOTAL(9,AI386:AI389)</f>
        <v>0</v>
      </c>
      <c r="AJ385" s="59">
        <f t="shared" si="1237"/>
        <v>0</v>
      </c>
      <c r="AK385" s="308">
        <f>SUBTOTAL(9,AH385:AJ385)</f>
        <v>0</v>
      </c>
      <c r="AL385" s="454">
        <f>SUBTOTAL(9,AL386:AL389)</f>
        <v>0</v>
      </c>
      <c r="AM385" s="59">
        <f t="shared" ref="AM385:AN385" si="1238">SUBTOTAL(9,AM386:AM389)</f>
        <v>0</v>
      </c>
      <c r="AN385" s="59">
        <f t="shared" si="1238"/>
        <v>0</v>
      </c>
      <c r="AO385" s="455">
        <f>SUBTOTAL(9,AL385:AN385)</f>
        <v>0</v>
      </c>
      <c r="AP385" s="517">
        <f>SUBTOTAL(9,AP386:AP389)</f>
        <v>0</v>
      </c>
      <c r="AQ385" s="59">
        <f t="shared" ref="AQ385:AR385" si="1239">SUBTOTAL(9,AQ386:AQ389)</f>
        <v>0</v>
      </c>
      <c r="AR385" s="59">
        <f t="shared" si="1239"/>
        <v>0</v>
      </c>
      <c r="AS385" s="308">
        <f>SUBTOTAL(9,AP385:AR385)</f>
        <v>0</v>
      </c>
      <c r="AT385" s="454">
        <f>SUBTOTAL(9,AT386:AT389)</f>
        <v>0</v>
      </c>
      <c r="AU385" s="59">
        <f t="shared" ref="AU385:AV385" si="1240">SUBTOTAL(9,AU386:AU389)</f>
        <v>0</v>
      </c>
      <c r="AV385" s="59">
        <f t="shared" si="1240"/>
        <v>0</v>
      </c>
      <c r="AW385" s="455">
        <f>SUBTOTAL(9,AT385:AV385)</f>
        <v>0</v>
      </c>
      <c r="AX385" s="517">
        <f>SUBTOTAL(9,AX386:AX389)</f>
        <v>0</v>
      </c>
      <c r="AY385" s="59">
        <f t="shared" ref="AY385:AZ385" si="1241">SUBTOTAL(9,AY386:AY389)</f>
        <v>0</v>
      </c>
      <c r="AZ385" s="59">
        <f t="shared" si="1241"/>
        <v>0</v>
      </c>
      <c r="BA385" s="308">
        <f>SUBTOTAL(9,AX385:AZ385)</f>
        <v>0</v>
      </c>
      <c r="BB385" s="454">
        <f>SUBTOTAL(9,BB386:BB389)</f>
        <v>0</v>
      </c>
      <c r="BC385" s="59">
        <f t="shared" ref="BC385:BD385" si="1242">SUBTOTAL(9,BC386:BC389)</f>
        <v>0</v>
      </c>
      <c r="BD385" s="59">
        <f t="shared" si="1242"/>
        <v>0</v>
      </c>
      <c r="BE385" s="455">
        <f>SUBTOTAL(9,BB385:BD385)</f>
        <v>0</v>
      </c>
      <c r="BF385" s="517">
        <f>SUBTOTAL(9,BF386:BF389)</f>
        <v>0</v>
      </c>
      <c r="BG385" s="59">
        <f t="shared" ref="BG385:BH385" si="1243">SUBTOTAL(9,BG386:BG389)</f>
        <v>0</v>
      </c>
      <c r="BH385" s="59">
        <f t="shared" si="1243"/>
        <v>0</v>
      </c>
      <c r="BI385" s="308">
        <f>SUBTOTAL(9,BF385:BH385)</f>
        <v>0</v>
      </c>
      <c r="BJ385" s="454">
        <f>SUM(BJ386:BJ389)</f>
        <v>0</v>
      </c>
      <c r="BK385" s="59">
        <f t="shared" ref="BK385:BL385" si="1244">SUM(BK386:BK389)</f>
        <v>0</v>
      </c>
      <c r="BL385" s="59">
        <f t="shared" si="1244"/>
        <v>0</v>
      </c>
      <c r="BM385" s="455">
        <f>BJ385+BK385+BL385</f>
        <v>0</v>
      </c>
      <c r="BN385" s="517">
        <f>SUM(BN386:BN389)</f>
        <v>18465.254237288125</v>
      </c>
      <c r="BO385" s="59">
        <f t="shared" ref="BO385:BP385" si="1245">SUM(BO386:BO389)</f>
        <v>0</v>
      </c>
      <c r="BP385" s="59">
        <f t="shared" si="1245"/>
        <v>102584.74576271187</v>
      </c>
      <c r="BQ385" s="308">
        <f>BN385+BO385+BP385</f>
        <v>121050</v>
      </c>
      <c r="BR385" s="454">
        <f>SUM(BR386:BR389)</f>
        <v>44365.593220338968</v>
      </c>
      <c r="BS385" s="59">
        <f t="shared" ref="BS385:BT385" si="1246">SUM(BS386:BS389)</f>
        <v>0</v>
      </c>
      <c r="BT385" s="59">
        <f t="shared" si="1246"/>
        <v>254084.40677966102</v>
      </c>
      <c r="BU385" s="455">
        <f>BR385+BS385+BT385</f>
        <v>298450</v>
      </c>
      <c r="BV385" s="517">
        <f>SUM(BV386:BV389)</f>
        <v>61550.847457627082</v>
      </c>
      <c r="BW385" s="59">
        <f t="shared" ref="BW385:BX385" si="1247">SUM(BW386:BW389)</f>
        <v>0</v>
      </c>
      <c r="BX385" s="59">
        <f t="shared" si="1247"/>
        <v>341949.15254237293</v>
      </c>
      <c r="BY385" s="308">
        <f>BV385+BW385+BX385</f>
        <v>403500</v>
      </c>
      <c r="BZ385" s="454">
        <f>SUM(BZ386:BZ389)</f>
        <v>21964.745762711857</v>
      </c>
      <c r="CA385" s="59">
        <f t="shared" ref="CA385:CB385" si="1248">SUM(CA386:CA389)</f>
        <v>0</v>
      </c>
      <c r="CB385" s="59">
        <f t="shared" si="1248"/>
        <v>129635.25423728814</v>
      </c>
      <c r="CC385" s="455">
        <f>BZ385+CA385+CB385</f>
        <v>151600</v>
      </c>
      <c r="CD385" s="363">
        <f t="shared" si="1158"/>
        <v>146346.44067796605</v>
      </c>
      <c r="CE385" s="60">
        <f t="shared" si="1158"/>
        <v>0</v>
      </c>
      <c r="CF385" s="60">
        <f t="shared" si="1158"/>
        <v>828253.55932203401</v>
      </c>
      <c r="CG385" s="364">
        <f t="shared" si="1158"/>
        <v>974600</v>
      </c>
      <c r="CH385" s="695" t="s">
        <v>739</v>
      </c>
      <c r="CI385" s="118" t="s">
        <v>766</v>
      </c>
      <c r="CJ385" s="783"/>
      <c r="CK385" s="784"/>
      <c r="CL385" s="784"/>
      <c r="CM385" s="785"/>
      <c r="CN385" s="783">
        <v>0</v>
      </c>
      <c r="CO385" s="784">
        <f t="shared" si="934"/>
        <v>0</v>
      </c>
      <c r="CP385" s="784">
        <f t="shared" si="935"/>
        <v>146346.44067796605</v>
      </c>
      <c r="CQ385" s="784">
        <f t="shared" si="936"/>
        <v>0</v>
      </c>
      <c r="CR385" s="876">
        <f t="shared" si="937"/>
        <v>828253.55932203401</v>
      </c>
      <c r="CS385" s="785">
        <f t="shared" si="938"/>
        <v>974600</v>
      </c>
      <c r="CT385" s="2">
        <f t="shared" si="939"/>
        <v>0</v>
      </c>
    </row>
    <row r="386" spans="1:612" ht="24.75" customHeight="1" x14ac:dyDescent="0.25">
      <c r="B386" s="293" t="str">
        <f t="shared" si="996"/>
        <v>C3</v>
      </c>
      <c r="C386" s="598" t="s">
        <v>284</v>
      </c>
      <c r="D386" s="649"/>
      <c r="E386" s="278"/>
      <c r="F386" s="278"/>
      <c r="G386" s="278"/>
      <c r="H386" s="272"/>
      <c r="I386" s="272"/>
      <c r="J386" s="272"/>
      <c r="K386" s="457"/>
      <c r="L386" s="519"/>
      <c r="M386" s="48">
        <v>582000</v>
      </c>
      <c r="N386" s="69"/>
      <c r="O386" s="69"/>
      <c r="P386" s="69"/>
      <c r="Q386" s="69"/>
      <c r="R386" s="69"/>
      <c r="S386" s="69"/>
      <c r="T386" s="48" t="s">
        <v>28</v>
      </c>
      <c r="U386" s="48" t="s">
        <v>169</v>
      </c>
      <c r="V386" s="48" t="s">
        <v>75</v>
      </c>
      <c r="W386" s="99">
        <v>90</v>
      </c>
      <c r="X386" s="173">
        <v>44680</v>
      </c>
      <c r="Y386" s="173">
        <f>+X386+7</f>
        <v>44687</v>
      </c>
      <c r="Z386" s="173">
        <f>+Y386+14</f>
        <v>44701</v>
      </c>
      <c r="AA386" s="173">
        <f>+Z386+7+5+2</f>
        <v>44715</v>
      </c>
      <c r="AB386" s="173">
        <f>+AA386+30+7</f>
        <v>44752</v>
      </c>
      <c r="AC386" s="173">
        <f>+AB386+3+3+14</f>
        <v>44772</v>
      </c>
      <c r="AD386" s="173">
        <f>+AC386+3</f>
        <v>44775</v>
      </c>
      <c r="AE386" s="173">
        <f>+AD386+7+7</f>
        <v>44789</v>
      </c>
      <c r="AF386" s="173">
        <f>AE386+W386</f>
        <v>44879</v>
      </c>
      <c r="AG386" s="310"/>
      <c r="AH386" s="329"/>
      <c r="AI386" s="275"/>
      <c r="AJ386" s="275"/>
      <c r="AK386" s="187">
        <f t="shared" ref="AK386:AK389" si="1249">SUBTOTAL(9,AH386:AJ386)</f>
        <v>0</v>
      </c>
      <c r="AL386" s="329"/>
      <c r="AM386" s="275"/>
      <c r="AN386" s="275"/>
      <c r="AO386" s="330">
        <f t="shared" ref="AO386:AO389" si="1250">SUBTOTAL(9,AL386:AN386)</f>
        <v>0</v>
      </c>
      <c r="AP386" s="490"/>
      <c r="AQ386" s="275"/>
      <c r="AR386" s="275"/>
      <c r="AS386" s="187">
        <f t="shared" ref="AS386:AS389" si="1251">SUBTOTAL(9,AP386:AR386)</f>
        <v>0</v>
      </c>
      <c r="AT386" s="329"/>
      <c r="AU386" s="275"/>
      <c r="AV386" s="275"/>
      <c r="AW386" s="330">
        <f t="shared" ref="AW386:AW389" si="1252">SUBTOTAL(9,AT386:AV386)</f>
        <v>0</v>
      </c>
      <c r="AX386" s="490"/>
      <c r="AY386" s="275"/>
      <c r="AZ386" s="275"/>
      <c r="BA386" s="187">
        <f t="shared" ref="BA386:BA389" si="1253">SUBTOTAL(9,AX386:AZ386)</f>
        <v>0</v>
      </c>
      <c r="BB386" s="329"/>
      <c r="BC386" s="275"/>
      <c r="BD386" s="275"/>
      <c r="BE386" s="330">
        <f t="shared" ref="BE386:BE389" si="1254">SUBTOTAL(9,BB386:BD386)</f>
        <v>0</v>
      </c>
      <c r="BF386" s="490"/>
      <c r="BG386" s="275"/>
      <c r="BH386" s="275"/>
      <c r="BI386" s="187">
        <f>BF386+BG386+BH386</f>
        <v>0</v>
      </c>
      <c r="BJ386" s="329">
        <v>0</v>
      </c>
      <c r="BK386" s="275"/>
      <c r="BL386" s="275">
        <v>0</v>
      </c>
      <c r="BM386" s="330">
        <f>BJ386+BK386+BL386</f>
        <v>0</v>
      </c>
      <c r="BN386" s="490">
        <v>13316.949152542365</v>
      </c>
      <c r="BO386" s="275"/>
      <c r="BP386" s="275">
        <v>73983.050847457635</v>
      </c>
      <c r="BQ386" s="187">
        <f>BN386+BO386+BP386</f>
        <v>87300</v>
      </c>
      <c r="BR386" s="329">
        <v>31072.881355932186</v>
      </c>
      <c r="BS386" s="275"/>
      <c r="BT386" s="275">
        <v>172627.11864406781</v>
      </c>
      <c r="BU386" s="330">
        <f>BR386+BS386+BT386</f>
        <v>203700</v>
      </c>
      <c r="BV386" s="490">
        <v>44389.830508474552</v>
      </c>
      <c r="BW386" s="275"/>
      <c r="BX386" s="275">
        <v>246610.16949152545</v>
      </c>
      <c r="BY386" s="187">
        <f>BV386+BW386+BX386</f>
        <v>291000</v>
      </c>
      <c r="BZ386" s="329">
        <v>0</v>
      </c>
      <c r="CA386" s="275"/>
      <c r="CB386" s="275">
        <v>0</v>
      </c>
      <c r="CC386" s="330">
        <f>BZ386+CA386+CB386</f>
        <v>0</v>
      </c>
      <c r="CD386" s="365">
        <f t="shared" si="1158"/>
        <v>88779.661016949103</v>
      </c>
      <c r="CE386" s="277">
        <f t="shared" si="1158"/>
        <v>0</v>
      </c>
      <c r="CF386" s="277">
        <f t="shared" si="1158"/>
        <v>493220.3389830509</v>
      </c>
      <c r="CG386" s="366">
        <f t="shared" si="1158"/>
        <v>582000</v>
      </c>
      <c r="CH386" s="695"/>
      <c r="CI386" s="118"/>
      <c r="CJ386" s="744"/>
      <c r="CK386" s="745"/>
      <c r="CL386" s="745"/>
      <c r="CM386" s="746"/>
      <c r="CN386" s="849">
        <v>0</v>
      </c>
      <c r="CO386" s="851">
        <f t="shared" si="934"/>
        <v>0</v>
      </c>
      <c r="CP386" s="851">
        <f t="shared" si="935"/>
        <v>88779.661016949103</v>
      </c>
      <c r="CQ386" s="851">
        <f t="shared" si="936"/>
        <v>0</v>
      </c>
      <c r="CR386" s="861">
        <f t="shared" si="937"/>
        <v>493220.3389830509</v>
      </c>
      <c r="CS386" s="853">
        <f t="shared" si="938"/>
        <v>582000</v>
      </c>
      <c r="CT386" s="2">
        <f t="shared" si="939"/>
        <v>0</v>
      </c>
    </row>
    <row r="387" spans="1:612" ht="24.75" customHeight="1" x14ac:dyDescent="0.25">
      <c r="B387" s="293" t="str">
        <f t="shared" si="996"/>
        <v>C3</v>
      </c>
      <c r="C387" s="598" t="s">
        <v>285</v>
      </c>
      <c r="D387" s="649"/>
      <c r="E387" s="278"/>
      <c r="F387" s="278"/>
      <c r="G387" s="278"/>
      <c r="H387" s="272"/>
      <c r="I387" s="272"/>
      <c r="J387" s="272"/>
      <c r="K387" s="457"/>
      <c r="L387" s="519"/>
      <c r="M387" s="48">
        <v>225000</v>
      </c>
      <c r="N387" s="69"/>
      <c r="O387" s="69"/>
      <c r="P387" s="69"/>
      <c r="Q387" s="69"/>
      <c r="R387" s="69"/>
      <c r="S387" s="69"/>
      <c r="T387" s="48" t="s">
        <v>28</v>
      </c>
      <c r="U387" s="48" t="s">
        <v>169</v>
      </c>
      <c r="V387" s="48" t="s">
        <v>86</v>
      </c>
      <c r="W387" s="99">
        <v>60</v>
      </c>
      <c r="X387" s="99"/>
      <c r="Y387" s="46">
        <v>44733</v>
      </c>
      <c r="Z387" s="46">
        <f>+Y387+14</f>
        <v>44747</v>
      </c>
      <c r="AA387" s="46">
        <f>+Z387+5+5</f>
        <v>44757</v>
      </c>
      <c r="AB387" s="46">
        <f>+AA387+14+7</f>
        <v>44778</v>
      </c>
      <c r="AC387" s="46"/>
      <c r="AD387" s="46">
        <f>+AB387+1</f>
        <v>44779</v>
      </c>
      <c r="AE387" s="46">
        <f>+AD387+10</f>
        <v>44789</v>
      </c>
      <c r="AF387" s="46">
        <f t="shared" ref="AF387:AF389" si="1255">AE387+W387</f>
        <v>44849</v>
      </c>
      <c r="AG387" s="310"/>
      <c r="AH387" s="329"/>
      <c r="AI387" s="275"/>
      <c r="AJ387" s="275"/>
      <c r="AK387" s="187">
        <f t="shared" si="1249"/>
        <v>0</v>
      </c>
      <c r="AL387" s="329"/>
      <c r="AM387" s="275"/>
      <c r="AN387" s="275"/>
      <c r="AO387" s="330">
        <f t="shared" si="1250"/>
        <v>0</v>
      </c>
      <c r="AP387" s="490"/>
      <c r="AQ387" s="275"/>
      <c r="AR387" s="275"/>
      <c r="AS387" s="187">
        <f t="shared" si="1251"/>
        <v>0</v>
      </c>
      <c r="AT387" s="329"/>
      <c r="AU387" s="275"/>
      <c r="AV387" s="275"/>
      <c r="AW387" s="330">
        <f t="shared" si="1252"/>
        <v>0</v>
      </c>
      <c r="AX387" s="490"/>
      <c r="AY387" s="275"/>
      <c r="AZ387" s="275"/>
      <c r="BA387" s="187">
        <f t="shared" si="1253"/>
        <v>0</v>
      </c>
      <c r="BB387" s="329"/>
      <c r="BC387" s="275"/>
      <c r="BD387" s="275"/>
      <c r="BE387" s="330">
        <f t="shared" si="1254"/>
        <v>0</v>
      </c>
      <c r="BF387" s="490"/>
      <c r="BG387" s="275"/>
      <c r="BH387" s="275"/>
      <c r="BI387" s="187">
        <f t="shared" ref="BI387:BI389" si="1256">BF387+BG387+BH387</f>
        <v>0</v>
      </c>
      <c r="BJ387" s="329">
        <v>0</v>
      </c>
      <c r="BK387" s="275"/>
      <c r="BL387" s="275">
        <v>0</v>
      </c>
      <c r="BM387" s="330">
        <f t="shared" ref="BM387:BM389" si="1257">BJ387+BK387+BL387</f>
        <v>0</v>
      </c>
      <c r="BN387" s="490">
        <v>5148.3050847457598</v>
      </c>
      <c r="BO387" s="275"/>
      <c r="BP387" s="275">
        <v>28601.69491525424</v>
      </c>
      <c r="BQ387" s="187">
        <f t="shared" ref="BQ387:BQ389" si="1258">BN387+BO387+BP387</f>
        <v>33750</v>
      </c>
      <c r="BR387" s="329">
        <v>12012.711864406781</v>
      </c>
      <c r="BS387" s="275"/>
      <c r="BT387" s="275">
        <v>66737.288135593219</v>
      </c>
      <c r="BU387" s="330">
        <f t="shared" ref="BU387:BU389" si="1259">BR387+BS387+BT387</f>
        <v>78750</v>
      </c>
      <c r="BV387" s="490">
        <v>17161.01694915253</v>
      </c>
      <c r="BW387" s="275"/>
      <c r="BX387" s="275">
        <v>95338.98305084747</v>
      </c>
      <c r="BY387" s="187">
        <f t="shared" ref="BY387:BY389" si="1260">BV387+BW387+BX387</f>
        <v>112500</v>
      </c>
      <c r="BZ387" s="329">
        <v>0</v>
      </c>
      <c r="CA387" s="275"/>
      <c r="CB387" s="275">
        <v>0</v>
      </c>
      <c r="CC387" s="330">
        <f t="shared" ref="CC387:CC389" si="1261">BZ387+CA387+CB387</f>
        <v>0</v>
      </c>
      <c r="CD387" s="365">
        <f t="shared" si="1158"/>
        <v>34322.033898305075</v>
      </c>
      <c r="CE387" s="277">
        <f t="shared" si="1158"/>
        <v>0</v>
      </c>
      <c r="CF387" s="277">
        <f t="shared" si="1158"/>
        <v>190677.96610169491</v>
      </c>
      <c r="CG387" s="366">
        <f t="shared" si="1158"/>
        <v>225000</v>
      </c>
      <c r="CH387" s="695"/>
      <c r="CI387" s="118"/>
      <c r="CJ387" s="744"/>
      <c r="CK387" s="745"/>
      <c r="CL387" s="745"/>
      <c r="CM387" s="746"/>
      <c r="CN387" s="849">
        <v>0</v>
      </c>
      <c r="CO387" s="851">
        <f t="shared" si="934"/>
        <v>0</v>
      </c>
      <c r="CP387" s="851">
        <f t="shared" si="935"/>
        <v>34322.033898305075</v>
      </c>
      <c r="CQ387" s="851">
        <f t="shared" si="936"/>
        <v>0</v>
      </c>
      <c r="CR387" s="861">
        <f t="shared" si="937"/>
        <v>190677.96610169491</v>
      </c>
      <c r="CS387" s="853">
        <f t="shared" si="938"/>
        <v>225000</v>
      </c>
      <c r="CT387" s="2">
        <f t="shared" si="939"/>
        <v>0</v>
      </c>
    </row>
    <row r="388" spans="1:612" ht="24.75" customHeight="1" x14ac:dyDescent="0.25">
      <c r="B388" s="293" t="str">
        <f t="shared" si="996"/>
        <v>C3</v>
      </c>
      <c r="C388" s="598" t="s">
        <v>286</v>
      </c>
      <c r="D388" s="649"/>
      <c r="E388" s="278"/>
      <c r="F388" s="278"/>
      <c r="G388" s="278"/>
      <c r="H388" s="272"/>
      <c r="I388" s="272"/>
      <c r="J388" s="272"/>
      <c r="K388" s="457"/>
      <c r="L388" s="519"/>
      <c r="M388" s="48">
        <v>32000</v>
      </c>
      <c r="N388" s="69"/>
      <c r="O388" s="69"/>
      <c r="P388" s="69"/>
      <c r="Q388" s="69"/>
      <c r="R388" s="69"/>
      <c r="S388" s="69"/>
      <c r="T388" s="48" t="s">
        <v>28</v>
      </c>
      <c r="U388" s="48" t="s">
        <v>169</v>
      </c>
      <c r="V388" s="48" t="s">
        <v>60</v>
      </c>
      <c r="W388" s="99">
        <v>60</v>
      </c>
      <c r="X388" s="99"/>
      <c r="Y388" s="46">
        <v>44789</v>
      </c>
      <c r="Z388" s="43">
        <f>+Y388+14</f>
        <v>44803</v>
      </c>
      <c r="AA388" s="43">
        <f t="shared" ref="AA388:AB388" si="1262">+Z388+7</f>
        <v>44810</v>
      </c>
      <c r="AB388" s="43">
        <f t="shared" si="1262"/>
        <v>44817</v>
      </c>
      <c r="AC388" s="43"/>
      <c r="AD388" s="43"/>
      <c r="AE388" s="43">
        <f>+AB388+10</f>
        <v>44827</v>
      </c>
      <c r="AF388" s="46">
        <f t="shared" si="1255"/>
        <v>44887</v>
      </c>
      <c r="AG388" s="310"/>
      <c r="AH388" s="329"/>
      <c r="AI388" s="275"/>
      <c r="AJ388" s="275"/>
      <c r="AK388" s="187">
        <f t="shared" si="1249"/>
        <v>0</v>
      </c>
      <c r="AL388" s="329"/>
      <c r="AM388" s="275"/>
      <c r="AN388" s="275"/>
      <c r="AO388" s="330">
        <f t="shared" si="1250"/>
        <v>0</v>
      </c>
      <c r="AP388" s="490"/>
      <c r="AQ388" s="275"/>
      <c r="AR388" s="275"/>
      <c r="AS388" s="187">
        <f t="shared" si="1251"/>
        <v>0</v>
      </c>
      <c r="AT388" s="329"/>
      <c r="AU388" s="275"/>
      <c r="AV388" s="275"/>
      <c r="AW388" s="330">
        <f t="shared" si="1252"/>
        <v>0</v>
      </c>
      <c r="AX388" s="490"/>
      <c r="AY388" s="275"/>
      <c r="AZ388" s="275"/>
      <c r="BA388" s="187">
        <f t="shared" si="1253"/>
        <v>0</v>
      </c>
      <c r="BB388" s="329"/>
      <c r="BC388" s="275"/>
      <c r="BD388" s="275"/>
      <c r="BE388" s="330">
        <f t="shared" si="1254"/>
        <v>0</v>
      </c>
      <c r="BF388" s="490"/>
      <c r="BG388" s="275"/>
      <c r="BH388" s="275"/>
      <c r="BI388" s="187">
        <f t="shared" si="1256"/>
        <v>0</v>
      </c>
      <c r="BJ388" s="329">
        <v>0</v>
      </c>
      <c r="BK388" s="275"/>
      <c r="BL388" s="275">
        <v>0</v>
      </c>
      <c r="BM388" s="330">
        <f t="shared" si="1257"/>
        <v>0</v>
      </c>
      <c r="BN388" s="490">
        <v>0</v>
      </c>
      <c r="BO388" s="275"/>
      <c r="BP388" s="275">
        <v>0</v>
      </c>
      <c r="BQ388" s="187">
        <f t="shared" si="1258"/>
        <v>0</v>
      </c>
      <c r="BR388" s="329">
        <v>1280</v>
      </c>
      <c r="BS388" s="275"/>
      <c r="BT388" s="275">
        <v>14720</v>
      </c>
      <c r="BU388" s="330">
        <f t="shared" si="1259"/>
        <v>16000</v>
      </c>
      <c r="BV388" s="490">
        <v>0</v>
      </c>
      <c r="BW388" s="275"/>
      <c r="BX388" s="275">
        <v>0</v>
      </c>
      <c r="BY388" s="187">
        <f t="shared" si="1260"/>
        <v>0</v>
      </c>
      <c r="BZ388" s="329">
        <v>1280</v>
      </c>
      <c r="CA388" s="275"/>
      <c r="CB388" s="275">
        <v>14720</v>
      </c>
      <c r="CC388" s="330">
        <f t="shared" si="1261"/>
        <v>16000</v>
      </c>
      <c r="CD388" s="365">
        <f t="shared" si="1158"/>
        <v>2560</v>
      </c>
      <c r="CE388" s="277">
        <f t="shared" si="1158"/>
        <v>0</v>
      </c>
      <c r="CF388" s="277">
        <f t="shared" si="1158"/>
        <v>29440</v>
      </c>
      <c r="CG388" s="366">
        <f t="shared" si="1158"/>
        <v>32000</v>
      </c>
      <c r="CH388" s="695"/>
      <c r="CI388" s="118"/>
      <c r="CJ388" s="744"/>
      <c r="CK388" s="745"/>
      <c r="CL388" s="745"/>
      <c r="CM388" s="746"/>
      <c r="CN388" s="849">
        <v>0</v>
      </c>
      <c r="CO388" s="851">
        <f t="shared" si="934"/>
        <v>0</v>
      </c>
      <c r="CP388" s="851">
        <f t="shared" si="935"/>
        <v>2560</v>
      </c>
      <c r="CQ388" s="851">
        <f t="shared" si="936"/>
        <v>0</v>
      </c>
      <c r="CR388" s="861">
        <f t="shared" si="937"/>
        <v>29440</v>
      </c>
      <c r="CS388" s="853">
        <f t="shared" si="938"/>
        <v>32000</v>
      </c>
      <c r="CT388" s="2">
        <f t="shared" si="939"/>
        <v>0</v>
      </c>
    </row>
    <row r="389" spans="1:612" ht="24.75" customHeight="1" x14ac:dyDescent="0.25">
      <c r="B389" s="293" t="str">
        <f t="shared" si="996"/>
        <v>C3</v>
      </c>
      <c r="C389" s="598" t="s">
        <v>287</v>
      </c>
      <c r="D389" s="649"/>
      <c r="E389" s="278"/>
      <c r="F389" s="278"/>
      <c r="G389" s="278"/>
      <c r="H389" s="272"/>
      <c r="I389" s="272"/>
      <c r="J389" s="272"/>
      <c r="K389" s="457"/>
      <c r="L389" s="519"/>
      <c r="M389" s="48">
        <v>904000</v>
      </c>
      <c r="N389" s="69"/>
      <c r="O389" s="69"/>
      <c r="P389" s="69"/>
      <c r="Q389" s="69"/>
      <c r="R389" s="69"/>
      <c r="S389" s="69"/>
      <c r="T389" s="48" t="s">
        <v>28</v>
      </c>
      <c r="U389" s="48" t="s">
        <v>169</v>
      </c>
      <c r="V389" s="48" t="s">
        <v>75</v>
      </c>
      <c r="W389" s="99">
        <v>60</v>
      </c>
      <c r="X389" s="99"/>
      <c r="Y389" s="46">
        <v>44789</v>
      </c>
      <c r="Z389" s="46">
        <f>+Y389+14</f>
        <v>44803</v>
      </c>
      <c r="AA389" s="46">
        <f>+Z389+7+5+2</f>
        <v>44817</v>
      </c>
      <c r="AB389" s="46">
        <f>+AA389+30+7</f>
        <v>44854</v>
      </c>
      <c r="AC389" s="46">
        <f>+AB389+3+3+14</f>
        <v>44874</v>
      </c>
      <c r="AD389" s="46">
        <f>+AC389+3</f>
        <v>44877</v>
      </c>
      <c r="AE389" s="46">
        <f>+AD389+7+7</f>
        <v>44891</v>
      </c>
      <c r="AF389" s="46">
        <f t="shared" si="1255"/>
        <v>44951</v>
      </c>
      <c r="AG389" s="310"/>
      <c r="AH389" s="329"/>
      <c r="AI389" s="275"/>
      <c r="AJ389" s="275"/>
      <c r="AK389" s="187">
        <f t="shared" si="1249"/>
        <v>0</v>
      </c>
      <c r="AL389" s="329"/>
      <c r="AM389" s="275"/>
      <c r="AN389" s="275"/>
      <c r="AO389" s="330">
        <f t="shared" si="1250"/>
        <v>0</v>
      </c>
      <c r="AP389" s="490"/>
      <c r="AQ389" s="275"/>
      <c r="AR389" s="275"/>
      <c r="AS389" s="187">
        <f t="shared" si="1251"/>
        <v>0</v>
      </c>
      <c r="AT389" s="329"/>
      <c r="AU389" s="275"/>
      <c r="AV389" s="275"/>
      <c r="AW389" s="330">
        <f t="shared" si="1252"/>
        <v>0</v>
      </c>
      <c r="AX389" s="490"/>
      <c r="AY389" s="275"/>
      <c r="AZ389" s="275"/>
      <c r="BA389" s="187">
        <f t="shared" si="1253"/>
        <v>0</v>
      </c>
      <c r="BB389" s="329"/>
      <c r="BC389" s="275"/>
      <c r="BD389" s="275"/>
      <c r="BE389" s="330">
        <f t="shared" si="1254"/>
        <v>0</v>
      </c>
      <c r="BF389" s="490"/>
      <c r="BG389" s="275"/>
      <c r="BH389" s="275"/>
      <c r="BI389" s="187">
        <f t="shared" si="1256"/>
        <v>0</v>
      </c>
      <c r="BJ389" s="329">
        <v>0</v>
      </c>
      <c r="BK389" s="275"/>
      <c r="BL389" s="275">
        <v>0</v>
      </c>
      <c r="BM389" s="330">
        <f t="shared" si="1257"/>
        <v>0</v>
      </c>
      <c r="BN389" s="490">
        <v>0</v>
      </c>
      <c r="BO389" s="275"/>
      <c r="BP389" s="275">
        <v>0</v>
      </c>
      <c r="BQ389" s="187">
        <f t="shared" si="1258"/>
        <v>0</v>
      </c>
      <c r="BR389" s="329">
        <v>0</v>
      </c>
      <c r="BS389" s="275"/>
      <c r="BT389" s="275">
        <v>0</v>
      </c>
      <c r="BU389" s="330">
        <f t="shared" si="1259"/>
        <v>0</v>
      </c>
      <c r="BV389" s="490">
        <v>0</v>
      </c>
      <c r="BW389" s="275"/>
      <c r="BX389" s="275">
        <v>0</v>
      </c>
      <c r="BY389" s="187">
        <f t="shared" si="1260"/>
        <v>0</v>
      </c>
      <c r="BZ389" s="329">
        <v>20684.745762711857</v>
      </c>
      <c r="CA389" s="275"/>
      <c r="CB389" s="275">
        <v>114915.25423728814</v>
      </c>
      <c r="CC389" s="330">
        <f t="shared" si="1261"/>
        <v>135600</v>
      </c>
      <c r="CD389" s="365">
        <f t="shared" si="1158"/>
        <v>20684.745762711857</v>
      </c>
      <c r="CE389" s="277">
        <f t="shared" si="1158"/>
        <v>0</v>
      </c>
      <c r="CF389" s="277">
        <f t="shared" si="1158"/>
        <v>114915.25423728814</v>
      </c>
      <c r="CG389" s="366">
        <f t="shared" si="1158"/>
        <v>135600</v>
      </c>
      <c r="CH389" s="695"/>
      <c r="CI389" s="118"/>
      <c r="CJ389" s="744"/>
      <c r="CK389" s="745"/>
      <c r="CL389" s="745"/>
      <c r="CM389" s="746"/>
      <c r="CN389" s="849">
        <v>0</v>
      </c>
      <c r="CO389" s="851">
        <f t="shared" si="934"/>
        <v>0</v>
      </c>
      <c r="CP389" s="851">
        <f t="shared" si="935"/>
        <v>20684.745762711857</v>
      </c>
      <c r="CQ389" s="851">
        <f t="shared" si="936"/>
        <v>0</v>
      </c>
      <c r="CR389" s="861">
        <f t="shared" si="937"/>
        <v>114915.25423728814</v>
      </c>
      <c r="CS389" s="853">
        <f t="shared" si="938"/>
        <v>135600</v>
      </c>
      <c r="CT389" s="2">
        <f t="shared" si="939"/>
        <v>0</v>
      </c>
    </row>
    <row r="390" spans="1:612" ht="24.75" customHeight="1" x14ac:dyDescent="0.25">
      <c r="B390" s="293" t="str">
        <f t="shared" si="996"/>
        <v>C3</v>
      </c>
      <c r="C390" s="597" t="s">
        <v>288</v>
      </c>
      <c r="D390" s="649">
        <v>143390</v>
      </c>
      <c r="E390" s="278"/>
      <c r="F390" s="278">
        <v>796610</v>
      </c>
      <c r="G390" s="278">
        <f t="shared" si="1223"/>
        <v>940000</v>
      </c>
      <c r="H390" s="76">
        <v>143390</v>
      </c>
      <c r="I390" s="76"/>
      <c r="J390" s="76">
        <v>796610</v>
      </c>
      <c r="K390" s="646">
        <f t="shared" si="1224"/>
        <v>940000</v>
      </c>
      <c r="L390" s="587"/>
      <c r="M390" s="38">
        <f>+M391+M393</f>
        <v>940000</v>
      </c>
      <c r="N390" s="38"/>
      <c r="O390" s="38"/>
      <c r="P390" s="38"/>
      <c r="Q390" s="76" t="s">
        <v>680</v>
      </c>
      <c r="R390" s="76">
        <v>4</v>
      </c>
      <c r="S390" s="38" t="s">
        <v>128</v>
      </c>
      <c r="T390" s="38"/>
      <c r="U390" s="76"/>
      <c r="V390" s="38"/>
      <c r="W390" s="38"/>
      <c r="X390" s="38"/>
      <c r="Y390" s="38"/>
      <c r="Z390" s="38"/>
      <c r="AA390" s="38"/>
      <c r="AB390" s="38"/>
      <c r="AC390" s="76"/>
      <c r="AD390" s="76"/>
      <c r="AE390" s="76"/>
      <c r="AF390" s="76"/>
      <c r="AG390" s="311"/>
      <c r="AH390" s="361">
        <f>AH391+AH393</f>
        <v>0</v>
      </c>
      <c r="AI390" s="58">
        <f t="shared" ref="AI390:AJ390" si="1263">AI391+AI393</f>
        <v>0</v>
      </c>
      <c r="AJ390" s="58">
        <f t="shared" si="1263"/>
        <v>0</v>
      </c>
      <c r="AK390" s="307">
        <f>SUBTOTAL(9,AH390:AJ390)</f>
        <v>0</v>
      </c>
      <c r="AL390" s="361">
        <f>AL391+AL393</f>
        <v>0</v>
      </c>
      <c r="AM390" s="58">
        <f t="shared" ref="AM390:AN390" si="1264">AM391+AM393</f>
        <v>0</v>
      </c>
      <c r="AN390" s="58">
        <f t="shared" si="1264"/>
        <v>0</v>
      </c>
      <c r="AO390" s="362">
        <f>SUBTOTAL(9,AL390:AN390)</f>
        <v>0</v>
      </c>
      <c r="AP390" s="516">
        <f>AP391+AP393</f>
        <v>0</v>
      </c>
      <c r="AQ390" s="58">
        <f t="shared" ref="AQ390:AR390" si="1265">AQ391+AQ393</f>
        <v>0</v>
      </c>
      <c r="AR390" s="58">
        <f t="shared" si="1265"/>
        <v>0</v>
      </c>
      <c r="AS390" s="307">
        <f>SUBTOTAL(9,AP390:AR390)</f>
        <v>0</v>
      </c>
      <c r="AT390" s="361">
        <f>AT391+AT393</f>
        <v>0</v>
      </c>
      <c r="AU390" s="58">
        <f t="shared" ref="AU390:AV390" si="1266">AU391+AU393</f>
        <v>0</v>
      </c>
      <c r="AV390" s="58">
        <f t="shared" si="1266"/>
        <v>0</v>
      </c>
      <c r="AW390" s="362">
        <f>SUBTOTAL(9,AT390:AV390)</f>
        <v>0</v>
      </c>
      <c r="AX390" s="516">
        <f>AX391+AX393</f>
        <v>0</v>
      </c>
      <c r="AY390" s="58">
        <f t="shared" ref="AY390:AZ390" si="1267">AY391+AY393</f>
        <v>0</v>
      </c>
      <c r="AZ390" s="58">
        <f t="shared" si="1267"/>
        <v>0</v>
      </c>
      <c r="BA390" s="307">
        <f>SUBTOTAL(9,AX390:AZ390)</f>
        <v>0</v>
      </c>
      <c r="BB390" s="361">
        <f>BB391+BB393</f>
        <v>0</v>
      </c>
      <c r="BC390" s="58">
        <f t="shared" ref="BC390:BD390" si="1268">BC391+BC393</f>
        <v>0</v>
      </c>
      <c r="BD390" s="58">
        <f t="shared" si="1268"/>
        <v>0</v>
      </c>
      <c r="BE390" s="362">
        <f>SUBTOTAL(9,BB390:BD390)</f>
        <v>0</v>
      </c>
      <c r="BF390" s="516">
        <f>BF391+BF393</f>
        <v>0</v>
      </c>
      <c r="BG390" s="58">
        <f t="shared" ref="BG390:BH390" si="1269">BG391+BG393</f>
        <v>0</v>
      </c>
      <c r="BH390" s="58">
        <f t="shared" si="1269"/>
        <v>0</v>
      </c>
      <c r="BI390" s="307">
        <f>SUBTOTAL(9,BF390:BH390)</f>
        <v>0</v>
      </c>
      <c r="BJ390" s="361">
        <f>BJ391+BJ393</f>
        <v>4576.2711864406774</v>
      </c>
      <c r="BK390" s="58">
        <f t="shared" ref="BK390:BL390" si="1270">BK391+BK393</f>
        <v>0</v>
      </c>
      <c r="BL390" s="58">
        <f t="shared" si="1270"/>
        <v>25423.728813559323</v>
      </c>
      <c r="BM390" s="362">
        <f>SUBTOTAL(9,BJ390:BL390)</f>
        <v>30000</v>
      </c>
      <c r="BN390" s="516">
        <f>BN391+BN393</f>
        <v>16627.118644067792</v>
      </c>
      <c r="BO390" s="58">
        <f t="shared" ref="BO390:BP390" si="1271">BO391+BO393</f>
        <v>0</v>
      </c>
      <c r="BP390" s="58">
        <f t="shared" si="1271"/>
        <v>92372.881355932215</v>
      </c>
      <c r="BQ390" s="307">
        <f>SUBTOTAL(9,BN390:BP390)</f>
        <v>109000</v>
      </c>
      <c r="BR390" s="361">
        <f>BR391+BR393</f>
        <v>23796.61016949152</v>
      </c>
      <c r="BS390" s="58">
        <f t="shared" ref="BS390:BT390" si="1272">BS391+BS393</f>
        <v>0</v>
      </c>
      <c r="BT390" s="58">
        <f t="shared" si="1272"/>
        <v>132203.38983050847</v>
      </c>
      <c r="BU390" s="362">
        <f>SUBTOTAL(9,BR390:BT390)</f>
        <v>156000</v>
      </c>
      <c r="BV390" s="516">
        <f>BV391+BV393</f>
        <v>28677.966101694903</v>
      </c>
      <c r="BW390" s="58">
        <f t="shared" ref="BW390:BX390" si="1273">BW391+BW393</f>
        <v>0</v>
      </c>
      <c r="BX390" s="58">
        <f t="shared" si="1273"/>
        <v>159322.03389830509</v>
      </c>
      <c r="BY390" s="307">
        <f>SUBTOTAL(9,BV390:BX390)</f>
        <v>188000</v>
      </c>
      <c r="BZ390" s="361">
        <f>BZ391+BZ393</f>
        <v>19525.423728813548</v>
      </c>
      <c r="CA390" s="58">
        <f t="shared" ref="CA390:CB390" si="1274">CA391+CA393</f>
        <v>0</v>
      </c>
      <c r="CB390" s="58">
        <f t="shared" si="1274"/>
        <v>108474.57627118645</v>
      </c>
      <c r="CC390" s="362">
        <f>SUBTOTAL(9,BZ390:CB390)</f>
        <v>128000</v>
      </c>
      <c r="CD390" s="368">
        <f t="shared" si="1158"/>
        <v>93203.389830508429</v>
      </c>
      <c r="CE390" s="62">
        <f t="shared" si="1158"/>
        <v>0</v>
      </c>
      <c r="CF390" s="62">
        <f t="shared" si="1158"/>
        <v>517796.61016949156</v>
      </c>
      <c r="CG390" s="369">
        <f t="shared" si="1158"/>
        <v>611000</v>
      </c>
      <c r="CH390" s="695" t="s">
        <v>739</v>
      </c>
      <c r="CI390" s="118" t="s">
        <v>766</v>
      </c>
      <c r="CJ390" s="780">
        <f>IF(H390=0,IF(CD390&gt;0,"Error",H390-CD390),H390-CD390)</f>
        <v>50186.610169491571</v>
      </c>
      <c r="CK390" s="781">
        <f t="shared" ref="CK390" si="1275">IF(I390=0,IF(CE390&gt;0,"Error",I390-CE390),I390-CE390)</f>
        <v>0</v>
      </c>
      <c r="CL390" s="781">
        <f t="shared" ref="CL390" si="1276">IF(J390=0,IF(CF390&gt;0,"Error",J390-CF390),J390-CF390)</f>
        <v>278813.38983050844</v>
      </c>
      <c r="CM390" s="782">
        <f t="shared" ref="CM390" si="1277">IF(K390=0,IF(CG390&gt;0,"Error",K390-CG390),K390-CG390)</f>
        <v>329000</v>
      </c>
      <c r="CN390" s="780">
        <v>0</v>
      </c>
      <c r="CO390" s="781">
        <f t="shared" si="934"/>
        <v>0</v>
      </c>
      <c r="CP390" s="781">
        <f t="shared" si="935"/>
        <v>93203.389830508429</v>
      </c>
      <c r="CQ390" s="781">
        <f t="shared" si="936"/>
        <v>0</v>
      </c>
      <c r="CR390" s="875">
        <f t="shared" si="937"/>
        <v>517796.61016949156</v>
      </c>
      <c r="CS390" s="782">
        <f t="shared" si="938"/>
        <v>611000</v>
      </c>
      <c r="CT390" s="2">
        <f t="shared" si="939"/>
        <v>0</v>
      </c>
    </row>
    <row r="391" spans="1:612" ht="24.75" customHeight="1" x14ac:dyDescent="0.25">
      <c r="B391" s="293" t="str">
        <f t="shared" si="996"/>
        <v>C3</v>
      </c>
      <c r="C391" s="604" t="s">
        <v>289</v>
      </c>
      <c r="D391" s="647"/>
      <c r="E391" s="98"/>
      <c r="F391" s="98"/>
      <c r="G391" s="98"/>
      <c r="H391" s="98"/>
      <c r="I391" s="98"/>
      <c r="J391" s="98"/>
      <c r="K391" s="648"/>
      <c r="L391" s="588"/>
      <c r="M391" s="98">
        <f>M392</f>
        <v>300000</v>
      </c>
      <c r="N391" s="98"/>
      <c r="O391" s="98"/>
      <c r="P391" s="98"/>
      <c r="Q391" s="98"/>
      <c r="R391" s="98"/>
      <c r="S391" s="98"/>
      <c r="T391" s="98"/>
      <c r="U391" s="98"/>
      <c r="V391" s="98"/>
      <c r="W391" s="98"/>
      <c r="X391" s="98"/>
      <c r="Y391" s="98"/>
      <c r="Z391" s="98"/>
      <c r="AA391" s="98"/>
      <c r="AB391" s="98"/>
      <c r="AC391" s="98"/>
      <c r="AD391" s="98"/>
      <c r="AE391" s="98"/>
      <c r="AF391" s="98"/>
      <c r="AG391" s="311"/>
      <c r="AH391" s="454">
        <f>AH392</f>
        <v>0</v>
      </c>
      <c r="AI391" s="59">
        <f t="shared" ref="AI391:AJ391" si="1278">AI392</f>
        <v>0</v>
      </c>
      <c r="AJ391" s="59">
        <f t="shared" si="1278"/>
        <v>0</v>
      </c>
      <c r="AK391" s="308">
        <f>SUBTOTAL(9,AH391:AJ391)</f>
        <v>0</v>
      </c>
      <c r="AL391" s="454">
        <f>AL392</f>
        <v>0</v>
      </c>
      <c r="AM391" s="59">
        <f t="shared" ref="AM391:AN391" si="1279">AM392</f>
        <v>0</v>
      </c>
      <c r="AN391" s="59">
        <f t="shared" si="1279"/>
        <v>0</v>
      </c>
      <c r="AO391" s="455">
        <f>SUBTOTAL(9,AL391:AN391)</f>
        <v>0</v>
      </c>
      <c r="AP391" s="517">
        <f>AP392</f>
        <v>0</v>
      </c>
      <c r="AQ391" s="59">
        <f t="shared" ref="AQ391:AR391" si="1280">AQ392</f>
        <v>0</v>
      </c>
      <c r="AR391" s="59">
        <f t="shared" si="1280"/>
        <v>0</v>
      </c>
      <c r="AS391" s="308">
        <f>SUBTOTAL(9,AP391:AR391)</f>
        <v>0</v>
      </c>
      <c r="AT391" s="454">
        <f>AT392</f>
        <v>0</v>
      </c>
      <c r="AU391" s="59">
        <f t="shared" ref="AU391:AV391" si="1281">AU392</f>
        <v>0</v>
      </c>
      <c r="AV391" s="59">
        <f t="shared" si="1281"/>
        <v>0</v>
      </c>
      <c r="AW391" s="455">
        <f>SUBTOTAL(9,AT391:AV391)</f>
        <v>0</v>
      </c>
      <c r="AX391" s="517">
        <f>AX392</f>
        <v>0</v>
      </c>
      <c r="AY391" s="59">
        <f t="shared" ref="AY391:AZ391" si="1282">AY392</f>
        <v>0</v>
      </c>
      <c r="AZ391" s="59">
        <f t="shared" si="1282"/>
        <v>0</v>
      </c>
      <c r="BA391" s="308">
        <f>SUBTOTAL(9,AX391:AZ391)</f>
        <v>0</v>
      </c>
      <c r="BB391" s="454">
        <f>BB392</f>
        <v>0</v>
      </c>
      <c r="BC391" s="59">
        <f>BC392</f>
        <v>0</v>
      </c>
      <c r="BD391" s="59">
        <f>BD392</f>
        <v>0</v>
      </c>
      <c r="BE391" s="455">
        <f>BB391+BC391+BD391</f>
        <v>0</v>
      </c>
      <c r="BF391" s="517">
        <f>BF392</f>
        <v>0</v>
      </c>
      <c r="BG391" s="59">
        <f>BG392</f>
        <v>0</v>
      </c>
      <c r="BH391" s="59">
        <f>BH392</f>
        <v>0</v>
      </c>
      <c r="BI391" s="308">
        <f>BF391+BG391+BH391</f>
        <v>0</v>
      </c>
      <c r="BJ391" s="454">
        <f>BJ392</f>
        <v>4576.2711864406774</v>
      </c>
      <c r="BK391" s="59">
        <f>BK392</f>
        <v>0</v>
      </c>
      <c r="BL391" s="59">
        <f>BL392</f>
        <v>25423.728813559323</v>
      </c>
      <c r="BM391" s="455">
        <f>BJ391+BK391+BL391</f>
        <v>30000</v>
      </c>
      <c r="BN391" s="517">
        <f>BN392</f>
        <v>6864.4067796610179</v>
      </c>
      <c r="BO391" s="59">
        <f>BO392</f>
        <v>0</v>
      </c>
      <c r="BP391" s="59">
        <f>BP392</f>
        <v>38135.593220338982</v>
      </c>
      <c r="BQ391" s="308">
        <f>BN391+BO391+BP391</f>
        <v>45000</v>
      </c>
      <c r="BR391" s="454">
        <f>BR392</f>
        <v>9152.5423728813548</v>
      </c>
      <c r="BS391" s="59">
        <f>BS392</f>
        <v>0</v>
      </c>
      <c r="BT391" s="59">
        <f>BT392</f>
        <v>50847.457627118645</v>
      </c>
      <c r="BU391" s="455">
        <f>BR391+BS391+BT391</f>
        <v>60000</v>
      </c>
      <c r="BV391" s="517">
        <f>BV392</f>
        <v>9152.5423728813548</v>
      </c>
      <c r="BW391" s="59">
        <f>BW392</f>
        <v>0</v>
      </c>
      <c r="BX391" s="59">
        <f>BX392</f>
        <v>50847.457627118645</v>
      </c>
      <c r="BY391" s="308">
        <f>BV391+BW391+BX391</f>
        <v>60000</v>
      </c>
      <c r="BZ391" s="454">
        <f>BZ392</f>
        <v>0</v>
      </c>
      <c r="CA391" s="59">
        <f>CA392</f>
        <v>0</v>
      </c>
      <c r="CB391" s="59">
        <f>CB392</f>
        <v>0</v>
      </c>
      <c r="CC391" s="455">
        <f>BZ391+CA391+CB391</f>
        <v>0</v>
      </c>
      <c r="CD391" s="363">
        <f t="shared" si="1158"/>
        <v>29745.762711864405</v>
      </c>
      <c r="CE391" s="60">
        <f t="shared" si="1158"/>
        <v>0</v>
      </c>
      <c r="CF391" s="60">
        <f t="shared" si="1158"/>
        <v>165254.2372881356</v>
      </c>
      <c r="CG391" s="364">
        <f t="shared" si="1158"/>
        <v>195000</v>
      </c>
      <c r="CH391" s="695" t="s">
        <v>739</v>
      </c>
      <c r="CI391" s="118" t="s">
        <v>766</v>
      </c>
      <c r="CJ391" s="783"/>
      <c r="CK391" s="784"/>
      <c r="CL391" s="784"/>
      <c r="CM391" s="785"/>
      <c r="CN391" s="783">
        <v>0</v>
      </c>
      <c r="CO391" s="784">
        <f t="shared" si="934"/>
        <v>0</v>
      </c>
      <c r="CP391" s="784">
        <f t="shared" si="935"/>
        <v>29745.762711864405</v>
      </c>
      <c r="CQ391" s="784">
        <f t="shared" si="936"/>
        <v>0</v>
      </c>
      <c r="CR391" s="876">
        <f t="shared" si="937"/>
        <v>165254.2372881356</v>
      </c>
      <c r="CS391" s="785">
        <f t="shared" si="938"/>
        <v>195000</v>
      </c>
      <c r="CT391" s="2">
        <f t="shared" si="939"/>
        <v>0</v>
      </c>
    </row>
    <row r="392" spans="1:612" ht="24.75" customHeight="1" x14ac:dyDescent="0.25">
      <c r="B392" s="293" t="str">
        <f t="shared" si="996"/>
        <v>C3</v>
      </c>
      <c r="C392" s="598" t="s">
        <v>290</v>
      </c>
      <c r="D392" s="649"/>
      <c r="E392" s="278"/>
      <c r="F392" s="278"/>
      <c r="G392" s="278"/>
      <c r="H392" s="272"/>
      <c r="I392" s="272"/>
      <c r="J392" s="272"/>
      <c r="K392" s="457"/>
      <c r="L392" s="519"/>
      <c r="M392" s="48">
        <v>300000</v>
      </c>
      <c r="N392" s="69"/>
      <c r="O392" s="69"/>
      <c r="P392" s="69"/>
      <c r="Q392" s="69"/>
      <c r="R392" s="69"/>
      <c r="S392" s="69"/>
      <c r="T392" s="48" t="s">
        <v>28</v>
      </c>
      <c r="U392" s="48" t="s">
        <v>169</v>
      </c>
      <c r="V392" s="48" t="s">
        <v>86</v>
      </c>
      <c r="W392" s="48">
        <v>180</v>
      </c>
      <c r="X392" s="173">
        <v>44680</v>
      </c>
      <c r="Y392" s="173">
        <f>+X392+7</f>
        <v>44687</v>
      </c>
      <c r="Z392" s="173">
        <f>+Y392+14</f>
        <v>44701</v>
      </c>
      <c r="AA392" s="173">
        <f>+Z392+5+5</f>
        <v>44711</v>
      </c>
      <c r="AB392" s="173">
        <f>+AA392+14+7</f>
        <v>44732</v>
      </c>
      <c r="AC392" s="173"/>
      <c r="AD392" s="173">
        <f>+AB392+1</f>
        <v>44733</v>
      </c>
      <c r="AE392" s="173">
        <f>+AD392+10</f>
        <v>44743</v>
      </c>
      <c r="AF392" s="173">
        <f t="shared" ref="AF392" si="1283">AE392+W392</f>
        <v>44923</v>
      </c>
      <c r="AG392" s="310"/>
      <c r="AH392" s="329"/>
      <c r="AI392" s="275"/>
      <c r="AJ392" s="275"/>
      <c r="AK392" s="187">
        <f t="shared" ref="AK392" si="1284">SUBTOTAL(9,AH392:AJ392)</f>
        <v>0</v>
      </c>
      <c r="AL392" s="329"/>
      <c r="AM392" s="275"/>
      <c r="AN392" s="275"/>
      <c r="AO392" s="330">
        <f t="shared" ref="AO392" si="1285">SUBTOTAL(9,AL392:AN392)</f>
        <v>0</v>
      </c>
      <c r="AP392" s="490"/>
      <c r="AQ392" s="275"/>
      <c r="AR392" s="275"/>
      <c r="AS392" s="187">
        <f t="shared" ref="AS392" si="1286">SUBTOTAL(9,AP392:AR392)</f>
        <v>0</v>
      </c>
      <c r="AT392" s="329"/>
      <c r="AU392" s="275"/>
      <c r="AV392" s="275"/>
      <c r="AW392" s="330">
        <f t="shared" ref="AW392" si="1287">SUBTOTAL(9,AT392:AV392)</f>
        <v>0</v>
      </c>
      <c r="AX392" s="490"/>
      <c r="AY392" s="275"/>
      <c r="AZ392" s="275"/>
      <c r="BA392" s="187">
        <f t="shared" ref="BA392" si="1288">SUBTOTAL(9,AX392:AZ392)</f>
        <v>0</v>
      </c>
      <c r="BB392" s="329">
        <v>0</v>
      </c>
      <c r="BC392" s="275"/>
      <c r="BD392" s="275">
        <v>0</v>
      </c>
      <c r="BE392" s="330">
        <f>BB392+BC392+BD392</f>
        <v>0</v>
      </c>
      <c r="BF392" s="490">
        <v>0</v>
      </c>
      <c r="BG392" s="275"/>
      <c r="BH392" s="275">
        <v>0</v>
      </c>
      <c r="BI392" s="187">
        <f>BF392+BG392+BH392</f>
        <v>0</v>
      </c>
      <c r="BJ392" s="329">
        <v>4576.2711864406774</v>
      </c>
      <c r="BK392" s="275"/>
      <c r="BL392" s="275">
        <v>25423.728813559323</v>
      </c>
      <c r="BM392" s="330">
        <f>BJ392+BK392+BL392</f>
        <v>30000</v>
      </c>
      <c r="BN392" s="490">
        <v>6864.4067796610179</v>
      </c>
      <c r="BO392" s="275"/>
      <c r="BP392" s="275">
        <v>38135.593220338982</v>
      </c>
      <c r="BQ392" s="187">
        <f>BN392+BO392+BP392</f>
        <v>45000</v>
      </c>
      <c r="BR392" s="329">
        <v>9152.5423728813548</v>
      </c>
      <c r="BS392" s="275"/>
      <c r="BT392" s="275">
        <v>50847.457627118645</v>
      </c>
      <c r="BU392" s="330">
        <f>BR392+BS392+BT392</f>
        <v>60000</v>
      </c>
      <c r="BV392" s="490">
        <v>9152.5423728813548</v>
      </c>
      <c r="BW392" s="275"/>
      <c r="BX392" s="275">
        <v>50847.457627118645</v>
      </c>
      <c r="BY392" s="187">
        <f>BV392+BW392+BX392</f>
        <v>60000</v>
      </c>
      <c r="BZ392" s="329">
        <v>0</v>
      </c>
      <c r="CA392" s="275"/>
      <c r="CB392" s="275">
        <v>0</v>
      </c>
      <c r="CC392" s="330">
        <f>BZ392+CA392+CB392</f>
        <v>0</v>
      </c>
      <c r="CD392" s="365">
        <f t="shared" si="1158"/>
        <v>29745.762711864405</v>
      </c>
      <c r="CE392" s="277">
        <f t="shared" si="1158"/>
        <v>0</v>
      </c>
      <c r="CF392" s="277">
        <f t="shared" si="1158"/>
        <v>165254.2372881356</v>
      </c>
      <c r="CG392" s="366">
        <f t="shared" si="1158"/>
        <v>195000</v>
      </c>
      <c r="CH392" s="695"/>
      <c r="CI392" s="118"/>
      <c r="CJ392" s="744"/>
      <c r="CK392" s="745"/>
      <c r="CL392" s="745"/>
      <c r="CM392" s="746"/>
      <c r="CN392" s="849">
        <v>0</v>
      </c>
      <c r="CO392" s="851">
        <f t="shared" si="934"/>
        <v>0</v>
      </c>
      <c r="CP392" s="851">
        <f t="shared" si="935"/>
        <v>29745.762711864405</v>
      </c>
      <c r="CQ392" s="851">
        <f t="shared" si="936"/>
        <v>0</v>
      </c>
      <c r="CR392" s="861">
        <f t="shared" si="937"/>
        <v>165254.2372881356</v>
      </c>
      <c r="CS392" s="853">
        <f t="shared" si="938"/>
        <v>195000</v>
      </c>
      <c r="CT392" s="2">
        <f t="shared" si="939"/>
        <v>0</v>
      </c>
    </row>
    <row r="393" spans="1:612" ht="24.75" customHeight="1" x14ac:dyDescent="0.25">
      <c r="B393" s="293" t="str">
        <f t="shared" si="996"/>
        <v>C3</v>
      </c>
      <c r="C393" s="606" t="s">
        <v>291</v>
      </c>
      <c r="D393" s="649"/>
      <c r="E393" s="278"/>
      <c r="F393" s="278"/>
      <c r="G393" s="278"/>
      <c r="H393" s="278"/>
      <c r="I393" s="278"/>
      <c r="J393" s="278"/>
      <c r="K393" s="458"/>
      <c r="L393" s="589"/>
      <c r="M393" s="98">
        <f>+SUM(M394:M396)</f>
        <v>640000</v>
      </c>
      <c r="N393" s="98"/>
      <c r="O393" s="98"/>
      <c r="P393" s="98"/>
      <c r="Q393" s="98"/>
      <c r="R393" s="98"/>
      <c r="S393" s="98"/>
      <c r="T393" s="98"/>
      <c r="U393" s="69"/>
      <c r="V393" s="98"/>
      <c r="W393" s="98"/>
      <c r="X393" s="98"/>
      <c r="Y393" s="98"/>
      <c r="Z393" s="98"/>
      <c r="AA393" s="98"/>
      <c r="AB393" s="98"/>
      <c r="AC393" s="98"/>
      <c r="AD393" s="98"/>
      <c r="AE393" s="98"/>
      <c r="AF393" s="98"/>
      <c r="AG393" s="311"/>
      <c r="AH393" s="454">
        <f>AH394</f>
        <v>0</v>
      </c>
      <c r="AI393" s="59">
        <f t="shared" ref="AI393:AJ393" si="1289">AI394</f>
        <v>0</v>
      </c>
      <c r="AJ393" s="59">
        <f t="shared" si="1289"/>
        <v>0</v>
      </c>
      <c r="AK393" s="308">
        <f>SUBTOTAL(9,AH393:AJ393)</f>
        <v>0</v>
      </c>
      <c r="AL393" s="454">
        <f>AL394</f>
        <v>0</v>
      </c>
      <c r="AM393" s="59">
        <f t="shared" ref="AM393:AN393" si="1290">AM394</f>
        <v>0</v>
      </c>
      <c r="AN393" s="59">
        <f t="shared" si="1290"/>
        <v>0</v>
      </c>
      <c r="AO393" s="455">
        <f>SUBTOTAL(9,AL393:AN393)</f>
        <v>0</v>
      </c>
      <c r="AP393" s="517">
        <f>AP394</f>
        <v>0</v>
      </c>
      <c r="AQ393" s="59">
        <f t="shared" ref="AQ393:AR393" si="1291">AQ394</f>
        <v>0</v>
      </c>
      <c r="AR393" s="59">
        <f t="shared" si="1291"/>
        <v>0</v>
      </c>
      <c r="AS393" s="308">
        <f>SUBTOTAL(9,AP393:AR393)</f>
        <v>0</v>
      </c>
      <c r="AT393" s="454">
        <f>AT394</f>
        <v>0</v>
      </c>
      <c r="AU393" s="59">
        <f t="shared" ref="AU393:AV393" si="1292">AU394</f>
        <v>0</v>
      </c>
      <c r="AV393" s="59">
        <f t="shared" si="1292"/>
        <v>0</v>
      </c>
      <c r="AW393" s="455">
        <f>SUBTOTAL(9,AT393:AV393)</f>
        <v>0</v>
      </c>
      <c r="AX393" s="517">
        <f>AX394</f>
        <v>0</v>
      </c>
      <c r="AY393" s="59">
        <f t="shared" ref="AY393:AZ393" si="1293">AY394</f>
        <v>0</v>
      </c>
      <c r="AZ393" s="59">
        <f t="shared" si="1293"/>
        <v>0</v>
      </c>
      <c r="BA393" s="308">
        <f>SUBTOTAL(9,AX393:AZ393)</f>
        <v>0</v>
      </c>
      <c r="BB393" s="454">
        <f>BB394</f>
        <v>0</v>
      </c>
      <c r="BC393" s="59">
        <f>BC394</f>
        <v>0</v>
      </c>
      <c r="BD393" s="59">
        <f>BD394</f>
        <v>0</v>
      </c>
      <c r="BE393" s="455">
        <f>BB393+BC393+BD393</f>
        <v>0</v>
      </c>
      <c r="BF393" s="517">
        <f>BF394</f>
        <v>0</v>
      </c>
      <c r="BG393" s="59">
        <f>BG394</f>
        <v>0</v>
      </c>
      <c r="BH393" s="59">
        <f>BH394</f>
        <v>0</v>
      </c>
      <c r="BI393" s="308">
        <f>BF393+BG393+BH393</f>
        <v>0</v>
      </c>
      <c r="BJ393" s="454">
        <f>BJ394</f>
        <v>0</v>
      </c>
      <c r="BK393" s="59">
        <f>BK394</f>
        <v>0</v>
      </c>
      <c r="BL393" s="59">
        <f>BL394</f>
        <v>0</v>
      </c>
      <c r="BM393" s="455">
        <f>BJ393+BK393+BL393</f>
        <v>0</v>
      </c>
      <c r="BN393" s="517">
        <f>BN394</f>
        <v>9762.7118644067741</v>
      </c>
      <c r="BO393" s="59">
        <f>BO394</f>
        <v>0</v>
      </c>
      <c r="BP393" s="59">
        <f>BP394</f>
        <v>54237.288135593226</v>
      </c>
      <c r="BQ393" s="308">
        <f>BN393+BO393+BP393</f>
        <v>64000</v>
      </c>
      <c r="BR393" s="454">
        <f>BR394</f>
        <v>14644.067796610165</v>
      </c>
      <c r="BS393" s="59">
        <f>BS394</f>
        <v>0</v>
      </c>
      <c r="BT393" s="59">
        <f>BT394</f>
        <v>81355.932203389835</v>
      </c>
      <c r="BU393" s="455">
        <f>BR393+BS393+BT393</f>
        <v>96000</v>
      </c>
      <c r="BV393" s="517">
        <f>BV394</f>
        <v>19525.423728813548</v>
      </c>
      <c r="BW393" s="59">
        <f>BW394</f>
        <v>0</v>
      </c>
      <c r="BX393" s="59">
        <f>BX394</f>
        <v>108474.57627118645</v>
      </c>
      <c r="BY393" s="308">
        <f>BV393+BW393+BX393</f>
        <v>128000</v>
      </c>
      <c r="BZ393" s="454">
        <f>BZ394</f>
        <v>19525.423728813548</v>
      </c>
      <c r="CA393" s="59">
        <f>CA394</f>
        <v>0</v>
      </c>
      <c r="CB393" s="59">
        <f>CB394</f>
        <v>108474.57627118645</v>
      </c>
      <c r="CC393" s="455">
        <f>BZ393+CA393+CB393</f>
        <v>128000</v>
      </c>
      <c r="CD393" s="363">
        <f t="shared" si="1158"/>
        <v>63457.627118644035</v>
      </c>
      <c r="CE393" s="60">
        <f t="shared" si="1158"/>
        <v>0</v>
      </c>
      <c r="CF393" s="60">
        <f t="shared" si="1158"/>
        <v>352542.37288135599</v>
      </c>
      <c r="CG393" s="364">
        <f t="shared" si="1158"/>
        <v>416000</v>
      </c>
      <c r="CH393" s="695" t="s">
        <v>739</v>
      </c>
      <c r="CI393" s="118" t="s">
        <v>766</v>
      </c>
      <c r="CJ393" s="783"/>
      <c r="CK393" s="784"/>
      <c r="CL393" s="784"/>
      <c r="CM393" s="785"/>
      <c r="CN393" s="783">
        <v>0</v>
      </c>
      <c r="CO393" s="784">
        <f t="shared" si="934"/>
        <v>0</v>
      </c>
      <c r="CP393" s="784">
        <f t="shared" si="935"/>
        <v>63457.627118644035</v>
      </c>
      <c r="CQ393" s="784">
        <f t="shared" si="936"/>
        <v>0</v>
      </c>
      <c r="CR393" s="876">
        <f t="shared" si="937"/>
        <v>352542.37288135599</v>
      </c>
      <c r="CS393" s="785">
        <f t="shared" si="938"/>
        <v>416000</v>
      </c>
      <c r="CT393" s="2">
        <f t="shared" si="939"/>
        <v>0</v>
      </c>
    </row>
    <row r="394" spans="1:612" ht="24.75" customHeight="1" x14ac:dyDescent="0.25">
      <c r="B394" s="293" t="str">
        <f t="shared" si="996"/>
        <v>C3</v>
      </c>
      <c r="C394" s="605" t="s">
        <v>292</v>
      </c>
      <c r="D394" s="649"/>
      <c r="E394" s="278"/>
      <c r="F394" s="278"/>
      <c r="G394" s="278"/>
      <c r="H394" s="278"/>
      <c r="I394" s="278"/>
      <c r="J394" s="278"/>
      <c r="K394" s="458"/>
      <c r="L394" s="589"/>
      <c r="M394" s="69">
        <v>640000</v>
      </c>
      <c r="N394" s="69"/>
      <c r="O394" s="69"/>
      <c r="P394" s="69"/>
      <c r="Q394" s="69"/>
      <c r="R394" s="69"/>
      <c r="S394" s="69"/>
      <c r="T394" s="69" t="s">
        <v>28</v>
      </c>
      <c r="U394" s="69" t="s">
        <v>169</v>
      </c>
      <c r="V394" s="69" t="s">
        <v>75</v>
      </c>
      <c r="W394" s="103">
        <v>150</v>
      </c>
      <c r="X394" s="173">
        <v>44680</v>
      </c>
      <c r="Y394" s="173">
        <f>+X394+7</f>
        <v>44687</v>
      </c>
      <c r="Z394" s="173">
        <f>+Y394+14</f>
        <v>44701</v>
      </c>
      <c r="AA394" s="173">
        <f>+Z394+7+5+2</f>
        <v>44715</v>
      </c>
      <c r="AB394" s="173">
        <f>+AA394+30+7</f>
        <v>44752</v>
      </c>
      <c r="AC394" s="173">
        <f>+AB394+3+3+14</f>
        <v>44772</v>
      </c>
      <c r="AD394" s="173">
        <f>+AC394+3</f>
        <v>44775</v>
      </c>
      <c r="AE394" s="173">
        <f>+AD394+7+7</f>
        <v>44789</v>
      </c>
      <c r="AF394" s="173">
        <f t="shared" ref="AF394" si="1294">AE394+W394</f>
        <v>44939</v>
      </c>
      <c r="AG394" s="311"/>
      <c r="AH394" s="329"/>
      <c r="AI394" s="275"/>
      <c r="AJ394" s="275"/>
      <c r="AK394" s="187">
        <f t="shared" ref="AK394" si="1295">SUBTOTAL(9,AH394:AJ394)</f>
        <v>0</v>
      </c>
      <c r="AL394" s="329"/>
      <c r="AM394" s="275"/>
      <c r="AN394" s="275"/>
      <c r="AO394" s="330">
        <f t="shared" ref="AO394" si="1296">SUBTOTAL(9,AL394:AN394)</f>
        <v>0</v>
      </c>
      <c r="AP394" s="490"/>
      <c r="AQ394" s="275"/>
      <c r="AR394" s="275"/>
      <c r="AS394" s="187">
        <f t="shared" ref="AS394" si="1297">SUBTOTAL(9,AP394:AR394)</f>
        <v>0</v>
      </c>
      <c r="AT394" s="329"/>
      <c r="AU394" s="275"/>
      <c r="AV394" s="275"/>
      <c r="AW394" s="330">
        <f t="shared" ref="AW394" si="1298">SUBTOTAL(9,AT394:AV394)</f>
        <v>0</v>
      </c>
      <c r="AX394" s="490"/>
      <c r="AY394" s="275"/>
      <c r="AZ394" s="275"/>
      <c r="BA394" s="187">
        <f t="shared" ref="BA394" si="1299">SUBTOTAL(9,AX394:AZ394)</f>
        <v>0</v>
      </c>
      <c r="BB394" s="329"/>
      <c r="BC394" s="275"/>
      <c r="BD394" s="275"/>
      <c r="BE394" s="330">
        <f t="shared" ref="BE394" si="1300">SUBTOTAL(9,BB394:BD394)</f>
        <v>0</v>
      </c>
      <c r="BF394" s="490"/>
      <c r="BG394" s="275"/>
      <c r="BH394" s="275"/>
      <c r="BI394" s="187">
        <f>BF394+BG394+BH394</f>
        <v>0</v>
      </c>
      <c r="BJ394" s="329">
        <v>0</v>
      </c>
      <c r="BK394" s="275"/>
      <c r="BL394" s="275">
        <v>0</v>
      </c>
      <c r="BM394" s="330">
        <f>BJ394+BK394+BL394</f>
        <v>0</v>
      </c>
      <c r="BN394" s="490">
        <v>9762.7118644067741</v>
      </c>
      <c r="BO394" s="275"/>
      <c r="BP394" s="275">
        <v>54237.288135593226</v>
      </c>
      <c r="BQ394" s="187">
        <f>BN394+BO394+BP394</f>
        <v>64000</v>
      </c>
      <c r="BR394" s="329">
        <v>14644.067796610165</v>
      </c>
      <c r="BS394" s="275"/>
      <c r="BT394" s="275">
        <v>81355.932203389835</v>
      </c>
      <c r="BU394" s="330">
        <f>BR394+BS394+BT394</f>
        <v>96000</v>
      </c>
      <c r="BV394" s="490">
        <v>19525.423728813548</v>
      </c>
      <c r="BW394" s="275"/>
      <c r="BX394" s="275">
        <v>108474.57627118645</v>
      </c>
      <c r="BY394" s="187">
        <f>BV394+BW394+BX394</f>
        <v>128000</v>
      </c>
      <c r="BZ394" s="329">
        <v>19525.423728813548</v>
      </c>
      <c r="CA394" s="275"/>
      <c r="CB394" s="275">
        <v>108474.57627118645</v>
      </c>
      <c r="CC394" s="330">
        <f>BZ394+CA394+CB394</f>
        <v>128000</v>
      </c>
      <c r="CD394" s="365">
        <f t="shared" si="1158"/>
        <v>63457.627118644035</v>
      </c>
      <c r="CE394" s="277">
        <f t="shared" si="1158"/>
        <v>0</v>
      </c>
      <c r="CF394" s="277">
        <f t="shared" si="1158"/>
        <v>352542.37288135599</v>
      </c>
      <c r="CG394" s="366">
        <f t="shared" si="1158"/>
        <v>416000</v>
      </c>
      <c r="CH394" s="695"/>
      <c r="CI394" s="118"/>
      <c r="CJ394" s="744"/>
      <c r="CK394" s="745"/>
      <c r="CL394" s="745"/>
      <c r="CM394" s="746"/>
      <c r="CN394" s="849">
        <v>0</v>
      </c>
      <c r="CO394" s="851">
        <f t="shared" si="934"/>
        <v>0</v>
      </c>
      <c r="CP394" s="851">
        <f t="shared" si="935"/>
        <v>63457.627118644035</v>
      </c>
      <c r="CQ394" s="851">
        <f t="shared" si="936"/>
        <v>0</v>
      </c>
      <c r="CR394" s="861">
        <f t="shared" si="937"/>
        <v>352542.37288135599</v>
      </c>
      <c r="CS394" s="853">
        <f t="shared" si="938"/>
        <v>416000</v>
      </c>
      <c r="CT394" s="2">
        <f t="shared" si="939"/>
        <v>0</v>
      </c>
    </row>
    <row r="395" spans="1:612" ht="24.75" customHeight="1" x14ac:dyDescent="0.25">
      <c r="B395" s="293" t="str">
        <f t="shared" si="996"/>
        <v>C3</v>
      </c>
      <c r="C395" s="603" t="s">
        <v>293</v>
      </c>
      <c r="D395" s="632">
        <f>+D396</f>
        <v>0</v>
      </c>
      <c r="E395" s="34">
        <f t="shared" ref="E395:K395" si="1301">+E396</f>
        <v>0</v>
      </c>
      <c r="F395" s="34">
        <f t="shared" si="1301"/>
        <v>0</v>
      </c>
      <c r="G395" s="34">
        <f t="shared" si="1301"/>
        <v>0</v>
      </c>
      <c r="H395" s="97">
        <f t="shared" si="1301"/>
        <v>0</v>
      </c>
      <c r="I395" s="97">
        <f t="shared" si="1301"/>
        <v>0</v>
      </c>
      <c r="J395" s="97">
        <f t="shared" si="1301"/>
        <v>0</v>
      </c>
      <c r="K395" s="644">
        <f t="shared" si="1301"/>
        <v>0</v>
      </c>
      <c r="L395" s="618"/>
      <c r="M395" s="34"/>
      <c r="N395" s="34"/>
      <c r="O395" s="34"/>
      <c r="P395" s="34"/>
      <c r="Q395" s="34"/>
      <c r="R395" s="34"/>
      <c r="S395" s="34"/>
      <c r="T395" s="34"/>
      <c r="U395" s="34"/>
      <c r="V395" s="34"/>
      <c r="W395" s="34"/>
      <c r="X395" s="34"/>
      <c r="Y395" s="34"/>
      <c r="Z395" s="34"/>
      <c r="AA395" s="34"/>
      <c r="AB395" s="34"/>
      <c r="AC395" s="34"/>
      <c r="AD395" s="34"/>
      <c r="AE395" s="34"/>
      <c r="AF395" s="34"/>
      <c r="AG395" s="406"/>
      <c r="AH395" s="359">
        <f>AH396</f>
        <v>0</v>
      </c>
      <c r="AI395" s="274">
        <f t="shared" ref="AI395:AJ395" si="1302">AI396</f>
        <v>0</v>
      </c>
      <c r="AJ395" s="274">
        <f t="shared" si="1302"/>
        <v>0</v>
      </c>
      <c r="AK395" s="306">
        <f>SUBTOTAL(9,AH395:AJ395)</f>
        <v>0</v>
      </c>
      <c r="AL395" s="359">
        <f>AL396</f>
        <v>0</v>
      </c>
      <c r="AM395" s="274">
        <f t="shared" ref="AM395:AN395" si="1303">AM396</f>
        <v>0</v>
      </c>
      <c r="AN395" s="274">
        <f t="shared" si="1303"/>
        <v>0</v>
      </c>
      <c r="AO395" s="360">
        <f>SUBTOTAL(9,AL395:AN395)</f>
        <v>0</v>
      </c>
      <c r="AP395" s="515">
        <f>AP396</f>
        <v>0</v>
      </c>
      <c r="AQ395" s="274">
        <f t="shared" ref="AQ395:AR395" si="1304">AQ396</f>
        <v>0</v>
      </c>
      <c r="AR395" s="274">
        <f t="shared" si="1304"/>
        <v>0</v>
      </c>
      <c r="AS395" s="306">
        <f>SUBTOTAL(9,AP395:AR395)</f>
        <v>0</v>
      </c>
      <c r="AT395" s="359">
        <f>AT396</f>
        <v>0</v>
      </c>
      <c r="AU395" s="274">
        <f t="shared" ref="AU395:AV395" si="1305">AU396</f>
        <v>0</v>
      </c>
      <c r="AV395" s="274">
        <f t="shared" si="1305"/>
        <v>0</v>
      </c>
      <c r="AW395" s="360">
        <f>SUBTOTAL(9,AT395:AV395)</f>
        <v>0</v>
      </c>
      <c r="AX395" s="515">
        <f>AX396</f>
        <v>0</v>
      </c>
      <c r="AY395" s="274">
        <f t="shared" ref="AY395:AZ395" si="1306">AY396</f>
        <v>0</v>
      </c>
      <c r="AZ395" s="274">
        <f t="shared" si="1306"/>
        <v>0</v>
      </c>
      <c r="BA395" s="306">
        <f>SUBTOTAL(9,AX395:AZ395)</f>
        <v>0</v>
      </c>
      <c r="BB395" s="359">
        <f>BB396</f>
        <v>0</v>
      </c>
      <c r="BC395" s="274">
        <f t="shared" ref="BC395:BD395" si="1307">BC396</f>
        <v>0</v>
      </c>
      <c r="BD395" s="274">
        <f t="shared" si="1307"/>
        <v>0</v>
      </c>
      <c r="BE395" s="360">
        <f>SUBTOTAL(9,BB395:BD395)</f>
        <v>0</v>
      </c>
      <c r="BF395" s="515">
        <f>BF396</f>
        <v>0</v>
      </c>
      <c r="BG395" s="274">
        <f t="shared" ref="BG395:BH395" si="1308">BG396</f>
        <v>0</v>
      </c>
      <c r="BH395" s="274">
        <f t="shared" si="1308"/>
        <v>0</v>
      </c>
      <c r="BI395" s="306">
        <f>SUBTOTAL(9,BF395:BH395)</f>
        <v>0</v>
      </c>
      <c r="BJ395" s="359">
        <f>BJ396</f>
        <v>0</v>
      </c>
      <c r="BK395" s="274">
        <f t="shared" ref="BK395:BL395" si="1309">BK396</f>
        <v>0</v>
      </c>
      <c r="BL395" s="274">
        <f t="shared" si="1309"/>
        <v>0</v>
      </c>
      <c r="BM395" s="360">
        <f>SUBTOTAL(9,BJ395:BL395)</f>
        <v>0</v>
      </c>
      <c r="BN395" s="515">
        <f>BN396</f>
        <v>0</v>
      </c>
      <c r="BO395" s="274">
        <f t="shared" ref="BO395:BP395" si="1310">BO396</f>
        <v>0</v>
      </c>
      <c r="BP395" s="274">
        <f t="shared" si="1310"/>
        <v>0</v>
      </c>
      <c r="BQ395" s="306">
        <f>SUBTOTAL(9,BN395:BP395)</f>
        <v>0</v>
      </c>
      <c r="BR395" s="359">
        <f>BR396</f>
        <v>0</v>
      </c>
      <c r="BS395" s="274">
        <f t="shared" ref="BS395:BT395" si="1311">BS396</f>
        <v>0</v>
      </c>
      <c r="BT395" s="274">
        <f t="shared" si="1311"/>
        <v>0</v>
      </c>
      <c r="BU395" s="360">
        <f>SUBTOTAL(9,BR395:BT395)</f>
        <v>0</v>
      </c>
      <c r="BV395" s="515">
        <f>BV396</f>
        <v>0</v>
      </c>
      <c r="BW395" s="274">
        <f t="shared" ref="BW395:BX395" si="1312">BW396</f>
        <v>0</v>
      </c>
      <c r="BX395" s="274">
        <f t="shared" si="1312"/>
        <v>0</v>
      </c>
      <c r="BY395" s="306">
        <f>SUBTOTAL(9,BV395:BX395)</f>
        <v>0</v>
      </c>
      <c r="BZ395" s="359">
        <f>BZ396</f>
        <v>0</v>
      </c>
      <c r="CA395" s="274">
        <f t="shared" ref="CA395:CB395" si="1313">CA396</f>
        <v>0</v>
      </c>
      <c r="CB395" s="274">
        <f t="shared" si="1313"/>
        <v>0</v>
      </c>
      <c r="CC395" s="360">
        <f>SUBTOTAL(9,BZ395:CB395)</f>
        <v>0</v>
      </c>
      <c r="CD395" s="371">
        <f t="shared" si="1158"/>
        <v>0</v>
      </c>
      <c r="CE395" s="276">
        <f t="shared" si="1158"/>
        <v>0</v>
      </c>
      <c r="CF395" s="276">
        <f t="shared" si="1158"/>
        <v>0</v>
      </c>
      <c r="CG395" s="372">
        <f t="shared" si="1158"/>
        <v>0</v>
      </c>
      <c r="CH395" s="695"/>
      <c r="CI395" s="118"/>
      <c r="CJ395" s="777">
        <f>IF(H395=0,IF(CD395&gt;0,"Error",H395-CD395),H395-CD395)</f>
        <v>0</v>
      </c>
      <c r="CK395" s="778">
        <f t="shared" ref="CK395:CK396" si="1314">IF(I395=0,IF(CE395&gt;0,"Error",I395-CE395),I395-CE395)</f>
        <v>0</v>
      </c>
      <c r="CL395" s="778">
        <f t="shared" ref="CL395:CL396" si="1315">IF(J395=0,IF(CF395&gt;0,"Error",J395-CF395),J395-CF395)</f>
        <v>0</v>
      </c>
      <c r="CM395" s="779">
        <f t="shared" ref="CM395:CM396" si="1316">IF(K395=0,IF(CG395&gt;0,"Error",K395-CG395),K395-CG395)</f>
        <v>0</v>
      </c>
      <c r="CN395" s="848">
        <v>0</v>
      </c>
      <c r="CO395" s="850">
        <f t="shared" si="934"/>
        <v>0</v>
      </c>
      <c r="CP395" s="850">
        <f t="shared" si="935"/>
        <v>0</v>
      </c>
      <c r="CQ395" s="850">
        <f t="shared" si="936"/>
        <v>0</v>
      </c>
      <c r="CR395" s="874">
        <f t="shared" si="937"/>
        <v>0</v>
      </c>
      <c r="CS395" s="852">
        <f t="shared" si="938"/>
        <v>0</v>
      </c>
      <c r="CT395" s="2">
        <f t="shared" si="939"/>
        <v>0</v>
      </c>
    </row>
    <row r="396" spans="1:612" ht="24.75" customHeight="1" x14ac:dyDescent="0.25">
      <c r="B396" s="293" t="str">
        <f t="shared" si="996"/>
        <v>C3</v>
      </c>
      <c r="C396" s="597" t="s">
        <v>294</v>
      </c>
      <c r="D396" s="649"/>
      <c r="E396" s="278"/>
      <c r="F396" s="278"/>
      <c r="G396" s="278">
        <f t="shared" ref="G396" si="1317">+D396+E396+F396</f>
        <v>0</v>
      </c>
      <c r="H396" s="76"/>
      <c r="I396" s="76"/>
      <c r="J396" s="76"/>
      <c r="K396" s="646">
        <f t="shared" ref="K396" si="1318">+H396+I396+J396</f>
        <v>0</v>
      </c>
      <c r="L396" s="587"/>
      <c r="M396" s="76"/>
      <c r="N396" s="76"/>
      <c r="O396" s="76"/>
      <c r="P396" s="76"/>
      <c r="Q396" s="76"/>
      <c r="R396" s="76"/>
      <c r="S396" s="76"/>
      <c r="T396" s="76"/>
      <c r="U396" s="76"/>
      <c r="V396" s="76"/>
      <c r="W396" s="76"/>
      <c r="X396" s="76"/>
      <c r="Y396" s="76"/>
      <c r="Z396" s="76"/>
      <c r="AA396" s="76"/>
      <c r="AB396" s="76"/>
      <c r="AC396" s="76"/>
      <c r="AD396" s="76"/>
      <c r="AE396" s="76"/>
      <c r="AF396" s="76"/>
      <c r="AG396" s="414"/>
      <c r="AH396" s="361"/>
      <c r="AI396" s="58"/>
      <c r="AJ396" s="58"/>
      <c r="AK396" s="307">
        <f>SUBTOTAL(9,AH396:AJ396)</f>
        <v>0</v>
      </c>
      <c r="AL396" s="361"/>
      <c r="AM396" s="58"/>
      <c r="AN396" s="58"/>
      <c r="AO396" s="362">
        <f>SUBTOTAL(9,AL396:AN396)</f>
        <v>0</v>
      </c>
      <c r="AP396" s="516"/>
      <c r="AQ396" s="58"/>
      <c r="AR396" s="58"/>
      <c r="AS396" s="307">
        <f>SUBTOTAL(9,AP396:AR396)</f>
        <v>0</v>
      </c>
      <c r="AT396" s="361"/>
      <c r="AU396" s="58"/>
      <c r="AV396" s="58"/>
      <c r="AW396" s="362">
        <f>SUBTOTAL(9,AT396:AV396)</f>
        <v>0</v>
      </c>
      <c r="AX396" s="516"/>
      <c r="AY396" s="58"/>
      <c r="AZ396" s="58"/>
      <c r="BA396" s="307">
        <f>SUBTOTAL(9,AX396:AZ396)</f>
        <v>0</v>
      </c>
      <c r="BB396" s="361"/>
      <c r="BC396" s="58"/>
      <c r="BD396" s="58"/>
      <c r="BE396" s="362">
        <f>SUBTOTAL(9,BB396:BD396)</f>
        <v>0</v>
      </c>
      <c r="BF396" s="516"/>
      <c r="BG396" s="58"/>
      <c r="BH396" s="58"/>
      <c r="BI396" s="307">
        <f>SUBTOTAL(9,BF396:BH396)</f>
        <v>0</v>
      </c>
      <c r="BJ396" s="361"/>
      <c r="BK396" s="58"/>
      <c r="BL396" s="58"/>
      <c r="BM396" s="362">
        <f>SUBTOTAL(9,BJ396:BL396)</f>
        <v>0</v>
      </c>
      <c r="BN396" s="516"/>
      <c r="BO396" s="58"/>
      <c r="BP396" s="58"/>
      <c r="BQ396" s="307">
        <f>SUBTOTAL(9,BN396:BP396)</f>
        <v>0</v>
      </c>
      <c r="BR396" s="361"/>
      <c r="BS396" s="58"/>
      <c r="BT396" s="58"/>
      <c r="BU396" s="362">
        <f>SUBTOTAL(9,BR396:BT396)</f>
        <v>0</v>
      </c>
      <c r="BV396" s="516"/>
      <c r="BW396" s="58"/>
      <c r="BX396" s="58"/>
      <c r="BY396" s="307">
        <f>SUBTOTAL(9,BV396:BX396)</f>
        <v>0</v>
      </c>
      <c r="BZ396" s="361"/>
      <c r="CA396" s="58"/>
      <c r="CB396" s="58"/>
      <c r="CC396" s="362">
        <f>SUBTOTAL(9,BZ396:CB396)</f>
        <v>0</v>
      </c>
      <c r="CD396" s="368">
        <f t="shared" si="1158"/>
        <v>0</v>
      </c>
      <c r="CE396" s="62">
        <f t="shared" si="1158"/>
        <v>0</v>
      </c>
      <c r="CF396" s="62">
        <f t="shared" si="1158"/>
        <v>0</v>
      </c>
      <c r="CG396" s="369">
        <f t="shared" si="1158"/>
        <v>0</v>
      </c>
      <c r="CH396" s="695"/>
      <c r="CI396" s="118"/>
      <c r="CJ396" s="780">
        <f>IF(H396=0,IF(CD396&gt;0,"Error",H396-CD396),H396-CD396)</f>
        <v>0</v>
      </c>
      <c r="CK396" s="781">
        <f t="shared" si="1314"/>
        <v>0</v>
      </c>
      <c r="CL396" s="781">
        <f t="shared" si="1315"/>
        <v>0</v>
      </c>
      <c r="CM396" s="782">
        <f t="shared" si="1316"/>
        <v>0</v>
      </c>
      <c r="CN396" s="780">
        <v>0</v>
      </c>
      <c r="CO396" s="781">
        <f t="shared" ref="CO396:CO459" si="1319">IF(CE396&gt;0,CD396,0)</f>
        <v>0</v>
      </c>
      <c r="CP396" s="781">
        <f t="shared" ref="CP396:CP459" si="1320">IF(CF396&gt;0,CD396,0)</f>
        <v>0</v>
      </c>
      <c r="CQ396" s="781">
        <f t="shared" ref="CQ396:CQ459" si="1321">CE396</f>
        <v>0</v>
      </c>
      <c r="CR396" s="875">
        <f t="shared" ref="CR396:CR459" si="1322">CF396</f>
        <v>0</v>
      </c>
      <c r="CS396" s="782">
        <f t="shared" ref="CS396:CS459" si="1323">CN396+CO396+CP396+CQ396+CR396</f>
        <v>0</v>
      </c>
      <c r="CT396" s="2">
        <f t="shared" ref="CT396:CT459" si="1324">CG396-CS396</f>
        <v>0</v>
      </c>
    </row>
    <row r="397" spans="1:612" s="3" customFormat="1" ht="24.75" customHeight="1" x14ac:dyDescent="0.25">
      <c r="A397" s="7"/>
      <c r="B397" s="578" t="s">
        <v>295</v>
      </c>
      <c r="C397" s="599" t="s">
        <v>296</v>
      </c>
      <c r="D397" s="634">
        <v>37992844</v>
      </c>
      <c r="E397" s="273">
        <v>211071374</v>
      </c>
      <c r="F397" s="273">
        <v>0</v>
      </c>
      <c r="G397" s="273">
        <v>249064218</v>
      </c>
      <c r="H397" s="273">
        <f>+H402+H405+H410+H414+H419+H425+H427+H429+H431+H435+H437+H440+H441</f>
        <v>35187886.219322033</v>
      </c>
      <c r="I397" s="667">
        <f>+I402+I405+I410+I414+I419+I425+I427+I429+I431+I435+I437+I440+I441</f>
        <v>195488257.440678</v>
      </c>
      <c r="J397" s="273"/>
      <c r="K397" s="635">
        <f>+K402+K405+K410+K414+K419+K425+K427+K429+K431+K435+K437+K440+K441</f>
        <v>230676143.66000003</v>
      </c>
      <c r="L397" s="586"/>
      <c r="M397" s="120"/>
      <c r="N397" s="120"/>
      <c r="O397" s="121"/>
      <c r="P397" s="121"/>
      <c r="Q397" s="18"/>
      <c r="R397" s="18"/>
      <c r="S397" s="18"/>
      <c r="T397" s="18"/>
      <c r="U397" s="18"/>
      <c r="V397" s="18"/>
      <c r="W397" s="18"/>
      <c r="X397" s="18"/>
      <c r="Y397" s="18"/>
      <c r="Z397" s="18"/>
      <c r="AA397" s="18"/>
      <c r="AB397" s="18"/>
      <c r="AC397" s="18"/>
      <c r="AD397" s="18"/>
      <c r="AE397" s="18"/>
      <c r="AF397" s="18"/>
      <c r="AG397" s="404"/>
      <c r="AH397" s="325">
        <f>AH398+AH402+AH414+AH440+AH441+AH442</f>
        <v>0</v>
      </c>
      <c r="AI397" s="165">
        <f>AI398+AI402+AI414+AI440+AI441+AI442</f>
        <v>0</v>
      </c>
      <c r="AJ397" s="165">
        <f>AJ398+AJ402+AJ414+AJ440+AJ441+AJ442</f>
        <v>0</v>
      </c>
      <c r="AK397" s="282">
        <f>AH397+AI397+AJ397</f>
        <v>0</v>
      </c>
      <c r="AL397" s="325">
        <f>AL398+AL402+AL414+AL440+AL441+AL442</f>
        <v>0</v>
      </c>
      <c r="AM397" s="165">
        <f>AM398+AM402+AM414+AM440+AM441+AM442</f>
        <v>0</v>
      </c>
      <c r="AN397" s="165">
        <f>AN398+AN402+AN414+AN440+AN441+AN442</f>
        <v>0</v>
      </c>
      <c r="AO397" s="326">
        <f>AL397+AM397+AN397</f>
        <v>0</v>
      </c>
      <c r="AP397" s="522">
        <f>AP398+AP402+AP414+AP440+AP441+AP442</f>
        <v>0</v>
      </c>
      <c r="AQ397" s="165">
        <f>AQ398+AQ402+AQ414+AQ440+AQ441+AQ442</f>
        <v>0</v>
      </c>
      <c r="AR397" s="165">
        <f>AR398+AR402+AR414+AR440+AR441+AR442</f>
        <v>0</v>
      </c>
      <c r="AS397" s="282">
        <f>AP397+AQ397+AR397</f>
        <v>0</v>
      </c>
      <c r="AT397" s="325">
        <f>AT398+AT402+AT414+AT440+AT441+AT442</f>
        <v>0</v>
      </c>
      <c r="AU397" s="165">
        <f>AU398+AU402+AU414+AU440+AU441+AU442</f>
        <v>0</v>
      </c>
      <c r="AV397" s="165">
        <f>AV398+AV402+AV414+AV440+AV441+AV442</f>
        <v>0</v>
      </c>
      <c r="AW397" s="326">
        <f>AT397+AU397+AV397</f>
        <v>0</v>
      </c>
      <c r="AX397" s="522">
        <f>AX398+AX402+AX414+AX440+AX441+AX442</f>
        <v>20573.658000000003</v>
      </c>
      <c r="AY397" s="165">
        <f>AY398+AY402+AY414+AY440+AY441+AY442</f>
        <v>116584.06200000003</v>
      </c>
      <c r="AZ397" s="165">
        <f>AZ398+AZ402+AZ414+AZ440+AZ441+AZ442</f>
        <v>0</v>
      </c>
      <c r="BA397" s="282">
        <f>AX397+AY397+AZ397</f>
        <v>137157.72000000003</v>
      </c>
      <c r="BB397" s="325">
        <f>BB398+BB402+BB414+BB440+BB441+BB442</f>
        <v>133589.6290677966</v>
      </c>
      <c r="BC397" s="165">
        <f>BC398+BC402+BC414+BC440+BC441+BC442</f>
        <v>742164.71892655373</v>
      </c>
      <c r="BD397" s="165">
        <f>BD398+BD402+BD414+BD440+BD441+BD442</f>
        <v>0</v>
      </c>
      <c r="BE397" s="326">
        <f>BB397+BC397+BD397</f>
        <v>875754.34799435036</v>
      </c>
      <c r="BF397" s="522">
        <f>BF398+BF402+BF414+BF440+BF441+BF442</f>
        <v>1450140.074542373</v>
      </c>
      <c r="BG397" s="165">
        <f>BG398+BG402+BG414+BG440+BG441+BG442</f>
        <v>8205837.2737909611</v>
      </c>
      <c r="BH397" s="165">
        <f>BH398+BH402+BH414+BH440+BH441+BH442</f>
        <v>0</v>
      </c>
      <c r="BI397" s="282">
        <f>BF397+BG397+BH397</f>
        <v>9655977.3483333346</v>
      </c>
      <c r="BJ397" s="325">
        <f>BJ398+BJ402+BJ414+BJ440+BJ441+BJ442</f>
        <v>156917.70000000001</v>
      </c>
      <c r="BK397" s="165">
        <f>BK398+BK402+BK414+BK440+BK441+BK442</f>
        <v>871765.16949152539</v>
      </c>
      <c r="BL397" s="165">
        <f>BL398+BL402+BL414+BL440+BL441+BL442</f>
        <v>0</v>
      </c>
      <c r="BM397" s="326">
        <f>BJ397+BK397+BL397</f>
        <v>1028682.8694915255</v>
      </c>
      <c r="BN397" s="522">
        <f>BN398+BN402+BN414+BN440+BN441+BN442</f>
        <v>2702807.25</v>
      </c>
      <c r="BO397" s="165">
        <f>BO398+BO402+BO414+BO440+BO441+BO442</f>
        <v>15161667.75</v>
      </c>
      <c r="BP397" s="165">
        <f>BP398+BP402+BP414+BP440+BP441+BP442</f>
        <v>0</v>
      </c>
      <c r="BQ397" s="282">
        <f>BN397+BO397+BP397</f>
        <v>17864475</v>
      </c>
      <c r="BR397" s="325">
        <f>BR398+BR402+BR414+BR440+BR441+BR442</f>
        <v>376854.45818644069</v>
      </c>
      <c r="BS397" s="165">
        <f>BS398+BS402+BS414+BS440+BS441+BS442</f>
        <v>2097064.9913050847</v>
      </c>
      <c r="BT397" s="165">
        <f>BT398+BT402+BT414+BT440+BT441+BT442</f>
        <v>0</v>
      </c>
      <c r="BU397" s="326">
        <f>BR397+BS397+BT397</f>
        <v>2473919.4494915255</v>
      </c>
      <c r="BV397" s="522">
        <f>BV398+BV402+BV414+BV440+BV441+BV442</f>
        <v>10937.913559322034</v>
      </c>
      <c r="BW397" s="165">
        <f>BW398+BW402+BW414+BW440+BW441+BW442</f>
        <v>60766.186440677971</v>
      </c>
      <c r="BX397" s="165">
        <f>BX398+BX402+BX414+BX440+BX441+BX442</f>
        <v>0</v>
      </c>
      <c r="BY397" s="282">
        <f>BV397+BW397+BX397</f>
        <v>71704.100000000006</v>
      </c>
      <c r="BZ397" s="325">
        <f>BZ398+BZ402+BZ414+BZ440+BZ441+BZ442</f>
        <v>125185.45800000001</v>
      </c>
      <c r="CA397" s="165">
        <f>CA398+CA402+CA414+CA440+CA441+CA442</f>
        <v>697760.84166101704</v>
      </c>
      <c r="CB397" s="165">
        <f>CB398+CB402+CB414+CB440+CB441+CB442</f>
        <v>0</v>
      </c>
      <c r="CC397" s="326">
        <f>BZ397+CA397+CB397</f>
        <v>822946.29966101702</v>
      </c>
      <c r="CD397" s="357">
        <f t="shared" ref="CD397" si="1325">+AH397+AL397+AP397+AT397+AX397+BB397+BF397+BJ397+BN397+BR397+BV397+BZ397</f>
        <v>4977006.1413559327</v>
      </c>
      <c r="CE397" s="166">
        <f t="shared" ref="CE397" si="1326">+AI397+AM397+AQ397+AU397+AY397+BC397+BG397+BK397+BO397+BS397+BW397+CA397</f>
        <v>27953610.993615817</v>
      </c>
      <c r="CF397" s="166">
        <f t="shared" ref="CF397" si="1327">+AJ397+AN397+AR397+AV397+AZ397+BD397+BH397+BL397+BP397+BT397+BX397+CB397</f>
        <v>0</v>
      </c>
      <c r="CG397" s="358">
        <f t="shared" ref="CG397" si="1328">+AK397+AO397+AS397+AW397+BA397+BE397+BI397+BM397+BQ397+BU397+BY397+CC397</f>
        <v>32930617.134971756</v>
      </c>
      <c r="CH397" s="695"/>
      <c r="CI397" s="118"/>
      <c r="CJ397" s="738"/>
      <c r="CK397" s="739"/>
      <c r="CL397" s="739"/>
      <c r="CM397" s="740"/>
      <c r="CN397" s="738">
        <v>0</v>
      </c>
      <c r="CO397" s="739">
        <f t="shared" si="1319"/>
        <v>4977006.1413559327</v>
      </c>
      <c r="CP397" s="739">
        <f t="shared" si="1320"/>
        <v>0</v>
      </c>
      <c r="CQ397" s="739">
        <f t="shared" si="1321"/>
        <v>27953610.993615817</v>
      </c>
      <c r="CR397" s="859">
        <f t="shared" si="1322"/>
        <v>0</v>
      </c>
      <c r="CS397" s="740">
        <f t="shared" si="1323"/>
        <v>32930617.134971749</v>
      </c>
      <c r="CT397" s="2">
        <f t="shared" si="1324"/>
        <v>0</v>
      </c>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c r="IW397" s="2"/>
      <c r="IX397" s="2"/>
      <c r="IY397" s="2"/>
      <c r="IZ397" s="2"/>
      <c r="JA397" s="2"/>
      <c r="JB397" s="2"/>
      <c r="JC397" s="2"/>
      <c r="JD397" s="2"/>
      <c r="JE397" s="2"/>
      <c r="JF397" s="2"/>
      <c r="JG397" s="2"/>
      <c r="JH397" s="2"/>
      <c r="JI397" s="2"/>
      <c r="JJ397" s="2"/>
      <c r="JK397" s="2"/>
      <c r="JL397" s="2"/>
      <c r="JM397" s="2"/>
      <c r="JN397" s="2"/>
      <c r="JO397" s="2"/>
      <c r="JP397" s="2"/>
      <c r="JQ397" s="2"/>
      <c r="JR397" s="2"/>
      <c r="JS397" s="2"/>
      <c r="JT397" s="2"/>
      <c r="JU397" s="2"/>
      <c r="JV397" s="2"/>
      <c r="JW397" s="2"/>
      <c r="JX397" s="2"/>
      <c r="JY397" s="2"/>
      <c r="JZ397" s="2"/>
      <c r="KA397" s="2"/>
      <c r="KB397" s="2"/>
      <c r="KC397" s="2"/>
      <c r="KD397" s="2"/>
      <c r="KE397" s="2"/>
      <c r="KF397" s="2"/>
      <c r="KG397" s="2"/>
      <c r="KH397" s="2"/>
      <c r="KI397" s="2"/>
      <c r="KJ397" s="2"/>
      <c r="KK397" s="2"/>
      <c r="KL397" s="2"/>
      <c r="KM397" s="2"/>
      <c r="KN397" s="2"/>
      <c r="KO397" s="2"/>
      <c r="KP397" s="2"/>
      <c r="KQ397" s="2"/>
      <c r="KR397" s="2"/>
      <c r="KS397" s="2"/>
      <c r="KT397" s="2"/>
      <c r="KU397" s="2"/>
      <c r="KV397" s="2"/>
      <c r="KW397" s="2"/>
      <c r="KX397" s="2"/>
      <c r="KY397" s="2"/>
      <c r="KZ397" s="2"/>
      <c r="LA397" s="2"/>
      <c r="LB397" s="2"/>
      <c r="LC397" s="2"/>
      <c r="LD397" s="2"/>
      <c r="LE397" s="2"/>
      <c r="LF397" s="2"/>
      <c r="LG397" s="2"/>
      <c r="LH397" s="2"/>
      <c r="LI397" s="2"/>
      <c r="LJ397" s="2"/>
      <c r="LK397" s="2"/>
      <c r="LL397" s="2"/>
      <c r="LM397" s="2"/>
      <c r="LN397" s="2"/>
      <c r="LO397" s="2"/>
      <c r="LP397" s="2"/>
      <c r="LQ397" s="2"/>
      <c r="LR397" s="2"/>
      <c r="LS397" s="2"/>
      <c r="LT397" s="2"/>
      <c r="LU397" s="2"/>
      <c r="LV397" s="2"/>
      <c r="LW397" s="2"/>
      <c r="LX397" s="2"/>
      <c r="LY397" s="2"/>
      <c r="LZ397" s="2"/>
      <c r="MA397" s="2"/>
      <c r="MB397" s="2"/>
      <c r="MC397" s="2"/>
      <c r="MD397" s="2"/>
      <c r="ME397" s="2"/>
      <c r="MF397" s="2"/>
      <c r="MG397" s="2"/>
      <c r="MH397" s="2"/>
      <c r="MI397" s="2"/>
      <c r="MJ397" s="2"/>
      <c r="MK397" s="2"/>
      <c r="ML397" s="2"/>
      <c r="MM397" s="2"/>
      <c r="MN397" s="2"/>
      <c r="MO397" s="2"/>
      <c r="MP397" s="2"/>
      <c r="MQ397" s="2"/>
      <c r="MR397" s="2"/>
      <c r="MS397" s="2"/>
      <c r="MT397" s="2"/>
      <c r="MU397" s="2"/>
      <c r="MV397" s="2"/>
      <c r="MW397" s="2"/>
      <c r="MX397" s="2"/>
      <c r="MY397" s="2"/>
      <c r="MZ397" s="2"/>
      <c r="NA397" s="2"/>
      <c r="NB397" s="2"/>
      <c r="NC397" s="2"/>
      <c r="ND397" s="2"/>
      <c r="NE397" s="2"/>
      <c r="NF397" s="2"/>
      <c r="NG397" s="2"/>
      <c r="NH397" s="2"/>
      <c r="NI397" s="2"/>
      <c r="NJ397" s="2"/>
      <c r="NK397" s="2"/>
      <c r="NL397" s="2"/>
      <c r="NM397" s="2"/>
      <c r="NN397" s="2"/>
      <c r="NO397" s="2"/>
      <c r="NP397" s="2"/>
      <c r="NQ397" s="2"/>
      <c r="NR397" s="2"/>
      <c r="NS397" s="2"/>
      <c r="NT397" s="2"/>
      <c r="NU397" s="2"/>
      <c r="NV397" s="2"/>
      <c r="NW397" s="2"/>
      <c r="NX397" s="2"/>
      <c r="NY397" s="2"/>
      <c r="NZ397" s="2"/>
      <c r="OA397" s="2"/>
      <c r="OB397" s="2"/>
      <c r="OC397" s="2"/>
      <c r="OD397" s="2"/>
      <c r="OE397" s="2"/>
      <c r="OF397" s="2"/>
      <c r="OG397" s="2"/>
      <c r="OH397" s="2"/>
      <c r="OI397" s="2"/>
      <c r="OJ397" s="2"/>
      <c r="OK397" s="2"/>
      <c r="OL397" s="2"/>
      <c r="OM397" s="2"/>
      <c r="ON397" s="2"/>
      <c r="OO397" s="2"/>
      <c r="OP397" s="2"/>
      <c r="OQ397" s="2"/>
      <c r="OR397" s="2"/>
      <c r="OS397" s="2"/>
      <c r="OT397" s="2"/>
      <c r="OU397" s="2"/>
      <c r="OV397" s="2"/>
      <c r="OW397" s="2"/>
      <c r="OX397" s="2"/>
      <c r="OY397" s="2"/>
      <c r="OZ397" s="2"/>
      <c r="PA397" s="2"/>
      <c r="PB397" s="2"/>
      <c r="PC397" s="2"/>
      <c r="PD397" s="2"/>
      <c r="PE397" s="2"/>
      <c r="PF397" s="2"/>
      <c r="PG397" s="2"/>
      <c r="PH397" s="2"/>
      <c r="PI397" s="2"/>
      <c r="PJ397" s="2"/>
      <c r="PK397" s="2"/>
      <c r="PL397" s="2"/>
      <c r="PM397" s="2"/>
      <c r="PN397" s="2"/>
      <c r="PO397" s="2"/>
      <c r="PP397" s="2"/>
      <c r="PQ397" s="2"/>
      <c r="PR397" s="2"/>
      <c r="PS397" s="2"/>
      <c r="PT397" s="2"/>
      <c r="PU397" s="2"/>
      <c r="PV397" s="2"/>
      <c r="PW397" s="2"/>
      <c r="PX397" s="2"/>
      <c r="PY397" s="2"/>
      <c r="PZ397" s="2"/>
      <c r="QA397" s="2"/>
      <c r="QB397" s="2"/>
      <c r="QC397" s="2"/>
      <c r="QD397" s="2"/>
      <c r="QE397" s="2"/>
      <c r="QF397" s="2"/>
      <c r="QG397" s="2"/>
      <c r="QH397" s="2"/>
      <c r="QI397" s="2"/>
      <c r="QJ397" s="2"/>
      <c r="QK397" s="2"/>
      <c r="QL397" s="2"/>
      <c r="QM397" s="2"/>
      <c r="QN397" s="2"/>
      <c r="QO397" s="2"/>
      <c r="QP397" s="2"/>
      <c r="QQ397" s="2"/>
      <c r="QR397" s="2"/>
      <c r="QS397" s="2"/>
      <c r="QT397" s="2"/>
      <c r="QU397" s="2"/>
      <c r="QV397" s="2"/>
      <c r="QW397" s="2"/>
      <c r="QX397" s="2"/>
      <c r="QY397" s="2"/>
      <c r="QZ397" s="2"/>
      <c r="RA397" s="2"/>
      <c r="RB397" s="2"/>
      <c r="RC397" s="2"/>
      <c r="RD397" s="2"/>
      <c r="RE397" s="2"/>
      <c r="RF397" s="2"/>
      <c r="RG397" s="2"/>
      <c r="RH397" s="2"/>
      <c r="RI397" s="2"/>
      <c r="RJ397" s="2"/>
      <c r="RK397" s="2"/>
      <c r="RL397" s="2"/>
      <c r="RM397" s="2"/>
      <c r="RN397" s="2"/>
      <c r="RO397" s="2"/>
      <c r="RP397" s="2"/>
      <c r="RQ397" s="2"/>
      <c r="RR397" s="2"/>
      <c r="RS397" s="2"/>
      <c r="RT397" s="2"/>
      <c r="RU397" s="2"/>
      <c r="RV397" s="2"/>
      <c r="RW397" s="2"/>
      <c r="RX397" s="2"/>
      <c r="RY397" s="2"/>
      <c r="RZ397" s="2"/>
      <c r="SA397" s="2"/>
      <c r="SB397" s="2"/>
      <c r="SC397" s="2"/>
      <c r="SD397" s="2"/>
      <c r="SE397" s="2"/>
      <c r="SF397" s="2"/>
      <c r="SG397" s="2"/>
      <c r="SH397" s="2"/>
      <c r="SI397" s="2"/>
      <c r="SJ397" s="2"/>
      <c r="SK397" s="2"/>
      <c r="SL397" s="2"/>
      <c r="SM397" s="2"/>
      <c r="SN397" s="2"/>
      <c r="SO397" s="2"/>
      <c r="SP397" s="2"/>
      <c r="SQ397" s="2"/>
      <c r="SR397" s="2"/>
      <c r="SS397" s="2"/>
      <c r="ST397" s="2"/>
      <c r="SU397" s="2"/>
      <c r="SV397" s="2"/>
      <c r="SW397" s="2"/>
      <c r="SX397" s="2"/>
      <c r="SY397" s="2"/>
      <c r="SZ397" s="2"/>
      <c r="TA397" s="2"/>
      <c r="TB397" s="2"/>
      <c r="TC397" s="2"/>
      <c r="TD397" s="2"/>
      <c r="TE397" s="2"/>
      <c r="TF397" s="2"/>
      <c r="TG397" s="2"/>
      <c r="TH397" s="2"/>
      <c r="TI397" s="2"/>
      <c r="TJ397" s="2"/>
      <c r="TK397" s="2"/>
      <c r="TL397" s="2"/>
      <c r="TM397" s="2"/>
      <c r="TN397" s="2"/>
      <c r="TO397" s="2"/>
      <c r="TP397" s="2"/>
      <c r="TQ397" s="2"/>
      <c r="TR397" s="2"/>
      <c r="TS397" s="2"/>
      <c r="TT397" s="2"/>
      <c r="TU397" s="2"/>
      <c r="TV397" s="2"/>
      <c r="TW397" s="2"/>
      <c r="TX397" s="2"/>
      <c r="TY397" s="2"/>
      <c r="TZ397" s="2"/>
      <c r="UA397" s="2"/>
      <c r="UB397" s="2"/>
      <c r="UC397" s="2"/>
      <c r="UD397" s="2"/>
      <c r="UE397" s="2"/>
      <c r="UF397" s="2"/>
      <c r="UG397" s="2"/>
      <c r="UH397" s="2"/>
      <c r="UI397" s="2"/>
      <c r="UJ397" s="2"/>
      <c r="UK397" s="2"/>
      <c r="UL397" s="2"/>
      <c r="UM397" s="2"/>
      <c r="UN397" s="2"/>
      <c r="UO397" s="2"/>
      <c r="UP397" s="2"/>
      <c r="UQ397" s="2"/>
      <c r="UR397" s="2"/>
      <c r="US397" s="2"/>
      <c r="UT397" s="2"/>
      <c r="UU397" s="2"/>
      <c r="UV397" s="2"/>
      <c r="UW397" s="2"/>
      <c r="UX397" s="2"/>
      <c r="UY397" s="2"/>
      <c r="UZ397" s="2"/>
      <c r="VA397" s="2"/>
      <c r="VB397" s="2"/>
      <c r="VC397" s="2"/>
      <c r="VD397" s="2"/>
      <c r="VE397" s="2"/>
      <c r="VF397" s="2"/>
      <c r="VG397" s="2"/>
      <c r="VH397" s="2"/>
      <c r="VI397" s="2"/>
      <c r="VJ397" s="2"/>
      <c r="VK397" s="2"/>
      <c r="VL397" s="2"/>
      <c r="VM397" s="2"/>
      <c r="VN397" s="2"/>
      <c r="VO397" s="2"/>
      <c r="VP397" s="2"/>
      <c r="VQ397" s="2"/>
      <c r="VR397" s="2"/>
      <c r="VS397" s="2"/>
      <c r="VT397" s="2"/>
      <c r="VU397" s="2"/>
      <c r="VV397" s="2"/>
      <c r="VW397" s="2"/>
      <c r="VX397" s="2"/>
      <c r="VY397" s="2"/>
      <c r="VZ397" s="2"/>
      <c r="WA397" s="2"/>
      <c r="WB397" s="2"/>
      <c r="WC397" s="2"/>
      <c r="WD397" s="2"/>
      <c r="WE397" s="2"/>
      <c r="WF397" s="2"/>
      <c r="WG397" s="2"/>
      <c r="WH397" s="2"/>
      <c r="WI397" s="2"/>
      <c r="WJ397" s="2"/>
      <c r="WK397" s="2"/>
      <c r="WL397" s="2"/>
      <c r="WM397" s="2"/>
      <c r="WN397" s="2"/>
    </row>
    <row r="398" spans="1:612" s="3" customFormat="1" ht="24.75" customHeight="1" x14ac:dyDescent="0.25">
      <c r="A398" s="7"/>
      <c r="B398" s="579" t="str">
        <f>B397</f>
        <v>C4</v>
      </c>
      <c r="C398" s="596" t="s">
        <v>297</v>
      </c>
      <c r="D398" s="628">
        <v>34749521</v>
      </c>
      <c r="E398" s="33">
        <v>195926624</v>
      </c>
      <c r="F398" s="33">
        <v>0</v>
      </c>
      <c r="G398" s="33">
        <v>230676145</v>
      </c>
      <c r="H398" s="33"/>
      <c r="I398" s="33"/>
      <c r="J398" s="33"/>
      <c r="K398" s="629"/>
      <c r="L398" s="612"/>
      <c r="M398" s="56"/>
      <c r="N398" s="34"/>
      <c r="O398" s="35"/>
      <c r="P398" s="35"/>
      <c r="Q398" s="36"/>
      <c r="R398" s="36"/>
      <c r="S398" s="36"/>
      <c r="T398" s="36"/>
      <c r="U398" s="36"/>
      <c r="V398" s="36"/>
      <c r="W398" s="36"/>
      <c r="X398" s="36"/>
      <c r="Y398" s="36"/>
      <c r="Z398" s="36"/>
      <c r="AA398" s="36"/>
      <c r="AB398" s="36"/>
      <c r="AC398" s="36"/>
      <c r="AD398" s="36"/>
      <c r="AE398" s="36"/>
      <c r="AF398" s="36"/>
      <c r="AG398" s="406"/>
      <c r="AH398" s="331"/>
      <c r="AI398" s="37"/>
      <c r="AJ398" s="37"/>
      <c r="AK398" s="284">
        <f t="shared" ref="AK398:AK441" si="1329">+AH398+AI398+AJ398</f>
        <v>0</v>
      </c>
      <c r="AL398" s="331"/>
      <c r="AM398" s="37"/>
      <c r="AN398" s="37"/>
      <c r="AO398" s="332">
        <f t="shared" ref="AO398:AO441" si="1330">+AL398+AM398+AN398</f>
        <v>0</v>
      </c>
      <c r="AP398" s="491"/>
      <c r="AQ398" s="37"/>
      <c r="AR398" s="37"/>
      <c r="AS398" s="284">
        <f t="shared" ref="AS398:AS441" si="1331">+AP398+AQ398+AR398</f>
        <v>0</v>
      </c>
      <c r="AT398" s="331"/>
      <c r="AU398" s="37"/>
      <c r="AV398" s="37"/>
      <c r="AW398" s="332"/>
      <c r="AX398" s="491"/>
      <c r="AY398" s="37"/>
      <c r="AZ398" s="37"/>
      <c r="BA398" s="284"/>
      <c r="BB398" s="331"/>
      <c r="BC398" s="37"/>
      <c r="BD398" s="37"/>
      <c r="BE398" s="332"/>
      <c r="BF398" s="491"/>
      <c r="BG398" s="37"/>
      <c r="BH398" s="37"/>
      <c r="BI398" s="284"/>
      <c r="BJ398" s="331"/>
      <c r="BK398" s="37"/>
      <c r="BL398" s="37"/>
      <c r="BM398" s="332"/>
      <c r="BN398" s="491"/>
      <c r="BO398" s="37"/>
      <c r="BP398" s="37"/>
      <c r="BQ398" s="284"/>
      <c r="BR398" s="331"/>
      <c r="BS398" s="37"/>
      <c r="BT398" s="37"/>
      <c r="BU398" s="332"/>
      <c r="BV398" s="491"/>
      <c r="BW398" s="37"/>
      <c r="BX398" s="37"/>
      <c r="BY398" s="284"/>
      <c r="BZ398" s="331"/>
      <c r="CA398" s="37"/>
      <c r="CB398" s="37"/>
      <c r="CC398" s="332"/>
      <c r="CD398" s="373">
        <f t="shared" ref="CD398:CG402" si="1332">+AH398+AL398+AP398+AT398+AX398+BB398+BF398+BJ398+BN398+BR398+BV398+BZ398</f>
        <v>0</v>
      </c>
      <c r="CE398" s="115">
        <f t="shared" si="1332"/>
        <v>0</v>
      </c>
      <c r="CF398" s="115">
        <f t="shared" si="1332"/>
        <v>0</v>
      </c>
      <c r="CG398" s="374">
        <f t="shared" si="1332"/>
        <v>0</v>
      </c>
      <c r="CH398" s="695"/>
      <c r="CI398" s="118"/>
      <c r="CJ398" s="747">
        <f>IF(H398=0,IF(CD398&gt;0,"Error",H398-CD398),H398-CD398)</f>
        <v>0</v>
      </c>
      <c r="CK398" s="748">
        <f t="shared" ref="CK398" si="1333">IF(I398=0,IF(CE398&gt;0,"Error",I398-CE398),I398-CE398)</f>
        <v>0</v>
      </c>
      <c r="CL398" s="748">
        <f t="shared" ref="CL398" si="1334">IF(J398=0,IF(CF398&gt;0,"Error",J398-CF398),J398-CF398)</f>
        <v>0</v>
      </c>
      <c r="CM398" s="749">
        <f t="shared" ref="CM398" si="1335">IF(K398=0,IF(CG398&gt;0,"Error",K398-CG398),K398-CG398)</f>
        <v>0</v>
      </c>
      <c r="CN398" s="747">
        <v>0</v>
      </c>
      <c r="CO398" s="748">
        <f t="shared" si="1319"/>
        <v>0</v>
      </c>
      <c r="CP398" s="748">
        <f t="shared" si="1320"/>
        <v>0</v>
      </c>
      <c r="CQ398" s="748">
        <f t="shared" si="1321"/>
        <v>0</v>
      </c>
      <c r="CR398" s="862">
        <f t="shared" si="1322"/>
        <v>0</v>
      </c>
      <c r="CS398" s="749">
        <f t="shared" si="1323"/>
        <v>0</v>
      </c>
      <c r="CT398" s="2">
        <f t="shared" si="1324"/>
        <v>0</v>
      </c>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c r="IW398" s="2"/>
      <c r="IX398" s="2"/>
      <c r="IY398" s="2"/>
      <c r="IZ398" s="2"/>
      <c r="JA398" s="2"/>
      <c r="JB398" s="2"/>
      <c r="JC398" s="2"/>
      <c r="JD398" s="2"/>
      <c r="JE398" s="2"/>
      <c r="JF398" s="2"/>
      <c r="JG398" s="2"/>
      <c r="JH398" s="2"/>
      <c r="JI398" s="2"/>
      <c r="JJ398" s="2"/>
      <c r="JK398" s="2"/>
      <c r="JL398" s="2"/>
      <c r="JM398" s="2"/>
      <c r="JN398" s="2"/>
      <c r="JO398" s="2"/>
      <c r="JP398" s="2"/>
      <c r="JQ398" s="2"/>
      <c r="JR398" s="2"/>
      <c r="JS398" s="2"/>
      <c r="JT398" s="2"/>
      <c r="JU398" s="2"/>
      <c r="JV398" s="2"/>
      <c r="JW398" s="2"/>
      <c r="JX398" s="2"/>
      <c r="JY398" s="2"/>
      <c r="JZ398" s="2"/>
      <c r="KA398" s="2"/>
      <c r="KB398" s="2"/>
      <c r="KC398" s="2"/>
      <c r="KD398" s="2"/>
      <c r="KE398" s="2"/>
      <c r="KF398" s="2"/>
      <c r="KG398" s="2"/>
      <c r="KH398" s="2"/>
      <c r="KI398" s="2"/>
      <c r="KJ398" s="2"/>
      <c r="KK398" s="2"/>
      <c r="KL398" s="2"/>
      <c r="KM398" s="2"/>
      <c r="KN398" s="2"/>
      <c r="KO398" s="2"/>
      <c r="KP398" s="2"/>
      <c r="KQ398" s="2"/>
      <c r="KR398" s="2"/>
      <c r="KS398" s="2"/>
      <c r="KT398" s="2"/>
      <c r="KU398" s="2"/>
      <c r="KV398" s="2"/>
      <c r="KW398" s="2"/>
      <c r="KX398" s="2"/>
      <c r="KY398" s="2"/>
      <c r="KZ398" s="2"/>
      <c r="LA398" s="2"/>
      <c r="LB398" s="2"/>
      <c r="LC398" s="2"/>
      <c r="LD398" s="2"/>
      <c r="LE398" s="2"/>
      <c r="LF398" s="2"/>
      <c r="LG398" s="2"/>
      <c r="LH398" s="2"/>
      <c r="LI398" s="2"/>
      <c r="LJ398" s="2"/>
      <c r="LK398" s="2"/>
      <c r="LL398" s="2"/>
      <c r="LM398" s="2"/>
      <c r="LN398" s="2"/>
      <c r="LO398" s="2"/>
      <c r="LP398" s="2"/>
      <c r="LQ398" s="2"/>
      <c r="LR398" s="2"/>
      <c r="LS398" s="2"/>
      <c r="LT398" s="2"/>
      <c r="LU398" s="2"/>
      <c r="LV398" s="2"/>
      <c r="LW398" s="2"/>
      <c r="LX398" s="2"/>
      <c r="LY398" s="2"/>
      <c r="LZ398" s="2"/>
      <c r="MA398" s="2"/>
      <c r="MB398" s="2"/>
      <c r="MC398" s="2"/>
      <c r="MD398" s="2"/>
      <c r="ME398" s="2"/>
      <c r="MF398" s="2"/>
      <c r="MG398" s="2"/>
      <c r="MH398" s="2"/>
      <c r="MI398" s="2"/>
      <c r="MJ398" s="2"/>
      <c r="MK398" s="2"/>
      <c r="ML398" s="2"/>
      <c r="MM398" s="2"/>
      <c r="MN398" s="2"/>
      <c r="MO398" s="2"/>
      <c r="MP398" s="2"/>
      <c r="MQ398" s="2"/>
      <c r="MR398" s="2"/>
      <c r="MS398" s="2"/>
      <c r="MT398" s="2"/>
      <c r="MU398" s="2"/>
      <c r="MV398" s="2"/>
      <c r="MW398" s="2"/>
      <c r="MX398" s="2"/>
      <c r="MY398" s="2"/>
      <c r="MZ398" s="2"/>
      <c r="NA398" s="2"/>
      <c r="NB398" s="2"/>
      <c r="NC398" s="2"/>
      <c r="ND398" s="2"/>
      <c r="NE398" s="2"/>
      <c r="NF398" s="2"/>
      <c r="NG398" s="2"/>
      <c r="NH398" s="2"/>
      <c r="NI398" s="2"/>
      <c r="NJ398" s="2"/>
      <c r="NK398" s="2"/>
      <c r="NL398" s="2"/>
      <c r="NM398" s="2"/>
      <c r="NN398" s="2"/>
      <c r="NO398" s="2"/>
      <c r="NP398" s="2"/>
      <c r="NQ398" s="2"/>
      <c r="NR398" s="2"/>
      <c r="NS398" s="2"/>
      <c r="NT398" s="2"/>
      <c r="NU398" s="2"/>
      <c r="NV398" s="2"/>
      <c r="NW398" s="2"/>
      <c r="NX398" s="2"/>
      <c r="NY398" s="2"/>
      <c r="NZ398" s="2"/>
      <c r="OA398" s="2"/>
      <c r="OB398" s="2"/>
      <c r="OC398" s="2"/>
      <c r="OD398" s="2"/>
      <c r="OE398" s="2"/>
      <c r="OF398" s="2"/>
      <c r="OG398" s="2"/>
      <c r="OH398" s="2"/>
      <c r="OI398" s="2"/>
      <c r="OJ398" s="2"/>
      <c r="OK398" s="2"/>
      <c r="OL398" s="2"/>
      <c r="OM398" s="2"/>
      <c r="ON398" s="2"/>
      <c r="OO398" s="2"/>
      <c r="OP398" s="2"/>
      <c r="OQ398" s="2"/>
      <c r="OR398" s="2"/>
      <c r="OS398" s="2"/>
      <c r="OT398" s="2"/>
      <c r="OU398" s="2"/>
      <c r="OV398" s="2"/>
      <c r="OW398" s="2"/>
      <c r="OX398" s="2"/>
      <c r="OY398" s="2"/>
      <c r="OZ398" s="2"/>
      <c r="PA398" s="2"/>
      <c r="PB398" s="2"/>
      <c r="PC398" s="2"/>
      <c r="PD398" s="2"/>
      <c r="PE398" s="2"/>
      <c r="PF398" s="2"/>
      <c r="PG398" s="2"/>
      <c r="PH398" s="2"/>
      <c r="PI398" s="2"/>
      <c r="PJ398" s="2"/>
      <c r="PK398" s="2"/>
      <c r="PL398" s="2"/>
      <c r="PM398" s="2"/>
      <c r="PN398" s="2"/>
      <c r="PO398" s="2"/>
      <c r="PP398" s="2"/>
      <c r="PQ398" s="2"/>
      <c r="PR398" s="2"/>
      <c r="PS398" s="2"/>
      <c r="PT398" s="2"/>
      <c r="PU398" s="2"/>
      <c r="PV398" s="2"/>
      <c r="PW398" s="2"/>
      <c r="PX398" s="2"/>
      <c r="PY398" s="2"/>
      <c r="PZ398" s="2"/>
      <c r="QA398" s="2"/>
      <c r="QB398" s="2"/>
      <c r="QC398" s="2"/>
      <c r="QD398" s="2"/>
      <c r="QE398" s="2"/>
      <c r="QF398" s="2"/>
      <c r="QG398" s="2"/>
      <c r="QH398" s="2"/>
      <c r="QI398" s="2"/>
      <c r="QJ398" s="2"/>
      <c r="QK398" s="2"/>
      <c r="QL398" s="2"/>
      <c r="QM398" s="2"/>
      <c r="QN398" s="2"/>
      <c r="QO398" s="2"/>
      <c r="QP398" s="2"/>
      <c r="QQ398" s="2"/>
      <c r="QR398" s="2"/>
      <c r="QS398" s="2"/>
      <c r="QT398" s="2"/>
      <c r="QU398" s="2"/>
      <c r="QV398" s="2"/>
      <c r="QW398" s="2"/>
      <c r="QX398" s="2"/>
      <c r="QY398" s="2"/>
      <c r="QZ398" s="2"/>
      <c r="RA398" s="2"/>
      <c r="RB398" s="2"/>
      <c r="RC398" s="2"/>
      <c r="RD398" s="2"/>
      <c r="RE398" s="2"/>
      <c r="RF398" s="2"/>
      <c r="RG398" s="2"/>
      <c r="RH398" s="2"/>
      <c r="RI398" s="2"/>
      <c r="RJ398" s="2"/>
      <c r="RK398" s="2"/>
      <c r="RL398" s="2"/>
      <c r="RM398" s="2"/>
      <c r="RN398" s="2"/>
      <c r="RO398" s="2"/>
      <c r="RP398" s="2"/>
      <c r="RQ398" s="2"/>
      <c r="RR398" s="2"/>
      <c r="RS398" s="2"/>
      <c r="RT398" s="2"/>
      <c r="RU398" s="2"/>
      <c r="RV398" s="2"/>
      <c r="RW398" s="2"/>
      <c r="RX398" s="2"/>
      <c r="RY398" s="2"/>
      <c r="RZ398" s="2"/>
      <c r="SA398" s="2"/>
      <c r="SB398" s="2"/>
      <c r="SC398" s="2"/>
      <c r="SD398" s="2"/>
      <c r="SE398" s="2"/>
      <c r="SF398" s="2"/>
      <c r="SG398" s="2"/>
      <c r="SH398" s="2"/>
      <c r="SI398" s="2"/>
      <c r="SJ398" s="2"/>
      <c r="SK398" s="2"/>
      <c r="SL398" s="2"/>
      <c r="SM398" s="2"/>
      <c r="SN398" s="2"/>
      <c r="SO398" s="2"/>
      <c r="SP398" s="2"/>
      <c r="SQ398" s="2"/>
      <c r="SR398" s="2"/>
      <c r="SS398" s="2"/>
      <c r="ST398" s="2"/>
      <c r="SU398" s="2"/>
      <c r="SV398" s="2"/>
      <c r="SW398" s="2"/>
      <c r="SX398" s="2"/>
      <c r="SY398" s="2"/>
      <c r="SZ398" s="2"/>
      <c r="TA398" s="2"/>
      <c r="TB398" s="2"/>
      <c r="TC398" s="2"/>
      <c r="TD398" s="2"/>
      <c r="TE398" s="2"/>
      <c r="TF398" s="2"/>
      <c r="TG398" s="2"/>
      <c r="TH398" s="2"/>
      <c r="TI398" s="2"/>
      <c r="TJ398" s="2"/>
      <c r="TK398" s="2"/>
      <c r="TL398" s="2"/>
      <c r="TM398" s="2"/>
      <c r="TN398" s="2"/>
      <c r="TO398" s="2"/>
      <c r="TP398" s="2"/>
      <c r="TQ398" s="2"/>
      <c r="TR398" s="2"/>
      <c r="TS398" s="2"/>
      <c r="TT398" s="2"/>
      <c r="TU398" s="2"/>
      <c r="TV398" s="2"/>
      <c r="TW398" s="2"/>
      <c r="TX398" s="2"/>
      <c r="TY398" s="2"/>
      <c r="TZ398" s="2"/>
      <c r="UA398" s="2"/>
      <c r="UB398" s="2"/>
      <c r="UC398" s="2"/>
      <c r="UD398" s="2"/>
      <c r="UE398" s="2"/>
      <c r="UF398" s="2"/>
      <c r="UG398" s="2"/>
      <c r="UH398" s="2"/>
      <c r="UI398" s="2"/>
      <c r="UJ398" s="2"/>
      <c r="UK398" s="2"/>
      <c r="UL398" s="2"/>
      <c r="UM398" s="2"/>
      <c r="UN398" s="2"/>
      <c r="UO398" s="2"/>
      <c r="UP398" s="2"/>
      <c r="UQ398" s="2"/>
      <c r="UR398" s="2"/>
      <c r="US398" s="2"/>
      <c r="UT398" s="2"/>
      <c r="UU398" s="2"/>
      <c r="UV398" s="2"/>
      <c r="UW398" s="2"/>
      <c r="UX398" s="2"/>
      <c r="UY398" s="2"/>
      <c r="UZ398" s="2"/>
      <c r="VA398" s="2"/>
      <c r="VB398" s="2"/>
      <c r="VC398" s="2"/>
      <c r="VD398" s="2"/>
      <c r="VE398" s="2"/>
      <c r="VF398" s="2"/>
      <c r="VG398" s="2"/>
      <c r="VH398" s="2"/>
      <c r="VI398" s="2"/>
      <c r="VJ398" s="2"/>
      <c r="VK398" s="2"/>
      <c r="VL398" s="2"/>
      <c r="VM398" s="2"/>
      <c r="VN398" s="2"/>
      <c r="VO398" s="2"/>
      <c r="VP398" s="2"/>
      <c r="VQ398" s="2"/>
      <c r="VR398" s="2"/>
      <c r="VS398" s="2"/>
      <c r="VT398" s="2"/>
      <c r="VU398" s="2"/>
      <c r="VV398" s="2"/>
      <c r="VW398" s="2"/>
      <c r="VX398" s="2"/>
      <c r="VY398" s="2"/>
      <c r="VZ398" s="2"/>
      <c r="WA398" s="2"/>
      <c r="WB398" s="2"/>
      <c r="WC398" s="2"/>
      <c r="WD398" s="2"/>
      <c r="WE398" s="2"/>
      <c r="WF398" s="2"/>
      <c r="WG398" s="2"/>
      <c r="WH398" s="2"/>
      <c r="WI398" s="2"/>
      <c r="WJ398" s="2"/>
      <c r="WK398" s="2"/>
      <c r="WL398" s="2"/>
      <c r="WM398" s="2"/>
      <c r="WN398" s="2"/>
    </row>
    <row r="399" spans="1:612" s="3" customFormat="1" ht="24.75" customHeight="1" x14ac:dyDescent="0.25">
      <c r="A399" s="7"/>
      <c r="B399" s="579" t="str">
        <f t="shared" ref="B399:B409" si="1336">B398</f>
        <v>C4</v>
      </c>
      <c r="C399" s="594" t="s">
        <v>48</v>
      </c>
      <c r="D399" s="626"/>
      <c r="E399" s="25"/>
      <c r="F399" s="25"/>
      <c r="G399" s="25"/>
      <c r="H399" s="25"/>
      <c r="I399" s="25"/>
      <c r="J399" s="25"/>
      <c r="K399" s="627"/>
      <c r="L399" s="619"/>
      <c r="M399" s="105"/>
      <c r="N399" s="26"/>
      <c r="O399" s="27"/>
      <c r="P399" s="27"/>
      <c r="Q399" s="28"/>
      <c r="R399" s="28"/>
      <c r="S399" s="28"/>
      <c r="T399" s="28"/>
      <c r="U399" s="28"/>
      <c r="V399" s="28"/>
      <c r="W399" s="28"/>
      <c r="X399" s="28"/>
      <c r="Y399" s="28"/>
      <c r="Z399" s="28"/>
      <c r="AA399" s="28"/>
      <c r="AB399" s="28"/>
      <c r="AC399" s="28"/>
      <c r="AD399" s="28"/>
      <c r="AE399" s="28"/>
      <c r="AF399" s="28"/>
      <c r="AG399" s="405"/>
      <c r="AH399" s="327"/>
      <c r="AI399" s="29"/>
      <c r="AJ399" s="29"/>
      <c r="AK399" s="283">
        <f t="shared" si="1329"/>
        <v>0</v>
      </c>
      <c r="AL399" s="327"/>
      <c r="AM399" s="29"/>
      <c r="AN399" s="29"/>
      <c r="AO399" s="328">
        <f t="shared" si="1330"/>
        <v>0</v>
      </c>
      <c r="AP399" s="489"/>
      <c r="AQ399" s="29"/>
      <c r="AR399" s="29"/>
      <c r="AS399" s="283">
        <f t="shared" si="1331"/>
        <v>0</v>
      </c>
      <c r="AT399" s="327"/>
      <c r="AU399" s="29"/>
      <c r="AV399" s="29"/>
      <c r="AW399" s="328"/>
      <c r="AX399" s="489"/>
      <c r="AY399" s="29"/>
      <c r="AZ399" s="29"/>
      <c r="BA399" s="283"/>
      <c r="BB399" s="327"/>
      <c r="BC399" s="29"/>
      <c r="BD399" s="29"/>
      <c r="BE399" s="328"/>
      <c r="BF399" s="489"/>
      <c r="BG399" s="29"/>
      <c r="BH399" s="29"/>
      <c r="BI399" s="283"/>
      <c r="BJ399" s="327"/>
      <c r="BK399" s="29"/>
      <c r="BL399" s="29"/>
      <c r="BM399" s="328"/>
      <c r="BN399" s="489"/>
      <c r="BO399" s="29"/>
      <c r="BP399" s="29"/>
      <c r="BQ399" s="283"/>
      <c r="BR399" s="327"/>
      <c r="BS399" s="29"/>
      <c r="BT399" s="29"/>
      <c r="BU399" s="328"/>
      <c r="BV399" s="489"/>
      <c r="BW399" s="29"/>
      <c r="BX399" s="29"/>
      <c r="BY399" s="283"/>
      <c r="BZ399" s="327"/>
      <c r="CA399" s="29"/>
      <c r="CB399" s="29"/>
      <c r="CC399" s="328"/>
      <c r="CD399" s="375">
        <f t="shared" si="1332"/>
        <v>0</v>
      </c>
      <c r="CE399" s="106">
        <f t="shared" si="1332"/>
        <v>0</v>
      </c>
      <c r="CF399" s="106">
        <f t="shared" si="1332"/>
        <v>0</v>
      </c>
      <c r="CG399" s="376">
        <f t="shared" si="1332"/>
        <v>0</v>
      </c>
      <c r="CH399" s="695"/>
      <c r="CI399" s="118"/>
      <c r="CJ399" s="741"/>
      <c r="CK399" s="742"/>
      <c r="CL399" s="742"/>
      <c r="CM399" s="743"/>
      <c r="CN399" s="741">
        <v>0</v>
      </c>
      <c r="CO399" s="742">
        <f t="shared" si="1319"/>
        <v>0</v>
      </c>
      <c r="CP399" s="742">
        <f t="shared" si="1320"/>
        <v>0</v>
      </c>
      <c r="CQ399" s="742">
        <f t="shared" si="1321"/>
        <v>0</v>
      </c>
      <c r="CR399" s="860">
        <f t="shared" si="1322"/>
        <v>0</v>
      </c>
      <c r="CS399" s="743">
        <f t="shared" si="1323"/>
        <v>0</v>
      </c>
      <c r="CT399" s="2">
        <f t="shared" si="1324"/>
        <v>0</v>
      </c>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c r="IW399" s="2"/>
      <c r="IX399" s="2"/>
      <c r="IY399" s="2"/>
      <c r="IZ399" s="2"/>
      <c r="JA399" s="2"/>
      <c r="JB399" s="2"/>
      <c r="JC399" s="2"/>
      <c r="JD399" s="2"/>
      <c r="JE399" s="2"/>
      <c r="JF399" s="2"/>
      <c r="JG399" s="2"/>
      <c r="JH399" s="2"/>
      <c r="JI399" s="2"/>
      <c r="JJ399" s="2"/>
      <c r="JK399" s="2"/>
      <c r="JL399" s="2"/>
      <c r="JM399" s="2"/>
      <c r="JN399" s="2"/>
      <c r="JO399" s="2"/>
      <c r="JP399" s="2"/>
      <c r="JQ399" s="2"/>
      <c r="JR399" s="2"/>
      <c r="JS399" s="2"/>
      <c r="JT399" s="2"/>
      <c r="JU399" s="2"/>
      <c r="JV399" s="2"/>
      <c r="JW399" s="2"/>
      <c r="JX399" s="2"/>
      <c r="JY399" s="2"/>
      <c r="JZ399" s="2"/>
      <c r="KA399" s="2"/>
      <c r="KB399" s="2"/>
      <c r="KC399" s="2"/>
      <c r="KD399" s="2"/>
      <c r="KE399" s="2"/>
      <c r="KF399" s="2"/>
      <c r="KG399" s="2"/>
      <c r="KH399" s="2"/>
      <c r="KI399" s="2"/>
      <c r="KJ399" s="2"/>
      <c r="KK399" s="2"/>
      <c r="KL399" s="2"/>
      <c r="KM399" s="2"/>
      <c r="KN399" s="2"/>
      <c r="KO399" s="2"/>
      <c r="KP399" s="2"/>
      <c r="KQ399" s="2"/>
      <c r="KR399" s="2"/>
      <c r="KS399" s="2"/>
      <c r="KT399" s="2"/>
      <c r="KU399" s="2"/>
      <c r="KV399" s="2"/>
      <c r="KW399" s="2"/>
      <c r="KX399" s="2"/>
      <c r="KY399" s="2"/>
      <c r="KZ399" s="2"/>
      <c r="LA399" s="2"/>
      <c r="LB399" s="2"/>
      <c r="LC399" s="2"/>
      <c r="LD399" s="2"/>
      <c r="LE399" s="2"/>
      <c r="LF399" s="2"/>
      <c r="LG399" s="2"/>
      <c r="LH399" s="2"/>
      <c r="LI399" s="2"/>
      <c r="LJ399" s="2"/>
      <c r="LK399" s="2"/>
      <c r="LL399" s="2"/>
      <c r="LM399" s="2"/>
      <c r="LN399" s="2"/>
      <c r="LO399" s="2"/>
      <c r="LP399" s="2"/>
      <c r="LQ399" s="2"/>
      <c r="LR399" s="2"/>
      <c r="LS399" s="2"/>
      <c r="LT399" s="2"/>
      <c r="LU399" s="2"/>
      <c r="LV399" s="2"/>
      <c r="LW399" s="2"/>
      <c r="LX399" s="2"/>
      <c r="LY399" s="2"/>
      <c r="LZ399" s="2"/>
      <c r="MA399" s="2"/>
      <c r="MB399" s="2"/>
      <c r="MC399" s="2"/>
      <c r="MD399" s="2"/>
      <c r="ME399" s="2"/>
      <c r="MF399" s="2"/>
      <c r="MG399" s="2"/>
      <c r="MH399" s="2"/>
      <c r="MI399" s="2"/>
      <c r="MJ399" s="2"/>
      <c r="MK399" s="2"/>
      <c r="ML399" s="2"/>
      <c r="MM399" s="2"/>
      <c r="MN399" s="2"/>
      <c r="MO399" s="2"/>
      <c r="MP399" s="2"/>
      <c r="MQ399" s="2"/>
      <c r="MR399" s="2"/>
      <c r="MS399" s="2"/>
      <c r="MT399" s="2"/>
      <c r="MU399" s="2"/>
      <c r="MV399" s="2"/>
      <c r="MW399" s="2"/>
      <c r="MX399" s="2"/>
      <c r="MY399" s="2"/>
      <c r="MZ399" s="2"/>
      <c r="NA399" s="2"/>
      <c r="NB399" s="2"/>
      <c r="NC399" s="2"/>
      <c r="ND399" s="2"/>
      <c r="NE399" s="2"/>
      <c r="NF399" s="2"/>
      <c r="NG399" s="2"/>
      <c r="NH399" s="2"/>
      <c r="NI399" s="2"/>
      <c r="NJ399" s="2"/>
      <c r="NK399" s="2"/>
      <c r="NL399" s="2"/>
      <c r="NM399" s="2"/>
      <c r="NN399" s="2"/>
      <c r="NO399" s="2"/>
      <c r="NP399" s="2"/>
      <c r="NQ399" s="2"/>
      <c r="NR399" s="2"/>
      <c r="NS399" s="2"/>
      <c r="NT399" s="2"/>
      <c r="NU399" s="2"/>
      <c r="NV399" s="2"/>
      <c r="NW399" s="2"/>
      <c r="NX399" s="2"/>
      <c r="NY399" s="2"/>
      <c r="NZ399" s="2"/>
      <c r="OA399" s="2"/>
      <c r="OB399" s="2"/>
      <c r="OC399" s="2"/>
      <c r="OD399" s="2"/>
      <c r="OE399" s="2"/>
      <c r="OF399" s="2"/>
      <c r="OG399" s="2"/>
      <c r="OH399" s="2"/>
      <c r="OI399" s="2"/>
      <c r="OJ399" s="2"/>
      <c r="OK399" s="2"/>
      <c r="OL399" s="2"/>
      <c r="OM399" s="2"/>
      <c r="ON399" s="2"/>
      <c r="OO399" s="2"/>
      <c r="OP399" s="2"/>
      <c r="OQ399" s="2"/>
      <c r="OR399" s="2"/>
      <c r="OS399" s="2"/>
      <c r="OT399" s="2"/>
      <c r="OU399" s="2"/>
      <c r="OV399" s="2"/>
      <c r="OW399" s="2"/>
      <c r="OX399" s="2"/>
      <c r="OY399" s="2"/>
      <c r="OZ399" s="2"/>
      <c r="PA399" s="2"/>
      <c r="PB399" s="2"/>
      <c r="PC399" s="2"/>
      <c r="PD399" s="2"/>
      <c r="PE399" s="2"/>
      <c r="PF399" s="2"/>
      <c r="PG399" s="2"/>
      <c r="PH399" s="2"/>
      <c r="PI399" s="2"/>
      <c r="PJ399" s="2"/>
      <c r="PK399" s="2"/>
      <c r="PL399" s="2"/>
      <c r="PM399" s="2"/>
      <c r="PN399" s="2"/>
      <c r="PO399" s="2"/>
      <c r="PP399" s="2"/>
      <c r="PQ399" s="2"/>
      <c r="PR399" s="2"/>
      <c r="PS399" s="2"/>
      <c r="PT399" s="2"/>
      <c r="PU399" s="2"/>
      <c r="PV399" s="2"/>
      <c r="PW399" s="2"/>
      <c r="PX399" s="2"/>
      <c r="PY399" s="2"/>
      <c r="PZ399" s="2"/>
      <c r="QA399" s="2"/>
      <c r="QB399" s="2"/>
      <c r="QC399" s="2"/>
      <c r="QD399" s="2"/>
      <c r="QE399" s="2"/>
      <c r="QF399" s="2"/>
      <c r="QG399" s="2"/>
      <c r="QH399" s="2"/>
      <c r="QI399" s="2"/>
      <c r="QJ399" s="2"/>
      <c r="QK399" s="2"/>
      <c r="QL399" s="2"/>
      <c r="QM399" s="2"/>
      <c r="QN399" s="2"/>
      <c r="QO399" s="2"/>
      <c r="QP399" s="2"/>
      <c r="QQ399" s="2"/>
      <c r="QR399" s="2"/>
      <c r="QS399" s="2"/>
      <c r="QT399" s="2"/>
      <c r="QU399" s="2"/>
      <c r="QV399" s="2"/>
      <c r="QW399" s="2"/>
      <c r="QX399" s="2"/>
      <c r="QY399" s="2"/>
      <c r="QZ399" s="2"/>
      <c r="RA399" s="2"/>
      <c r="RB399" s="2"/>
      <c r="RC399" s="2"/>
      <c r="RD399" s="2"/>
      <c r="RE399" s="2"/>
      <c r="RF399" s="2"/>
      <c r="RG399" s="2"/>
      <c r="RH399" s="2"/>
      <c r="RI399" s="2"/>
      <c r="RJ399" s="2"/>
      <c r="RK399" s="2"/>
      <c r="RL399" s="2"/>
      <c r="RM399" s="2"/>
      <c r="RN399" s="2"/>
      <c r="RO399" s="2"/>
      <c r="RP399" s="2"/>
      <c r="RQ399" s="2"/>
      <c r="RR399" s="2"/>
      <c r="RS399" s="2"/>
      <c r="RT399" s="2"/>
      <c r="RU399" s="2"/>
      <c r="RV399" s="2"/>
      <c r="RW399" s="2"/>
      <c r="RX399" s="2"/>
      <c r="RY399" s="2"/>
      <c r="RZ399" s="2"/>
      <c r="SA399" s="2"/>
      <c r="SB399" s="2"/>
      <c r="SC399" s="2"/>
      <c r="SD399" s="2"/>
      <c r="SE399" s="2"/>
      <c r="SF399" s="2"/>
      <c r="SG399" s="2"/>
      <c r="SH399" s="2"/>
      <c r="SI399" s="2"/>
      <c r="SJ399" s="2"/>
      <c r="SK399" s="2"/>
      <c r="SL399" s="2"/>
      <c r="SM399" s="2"/>
      <c r="SN399" s="2"/>
      <c r="SO399" s="2"/>
      <c r="SP399" s="2"/>
      <c r="SQ399" s="2"/>
      <c r="SR399" s="2"/>
      <c r="SS399" s="2"/>
      <c r="ST399" s="2"/>
      <c r="SU399" s="2"/>
      <c r="SV399" s="2"/>
      <c r="SW399" s="2"/>
      <c r="SX399" s="2"/>
      <c r="SY399" s="2"/>
      <c r="SZ399" s="2"/>
      <c r="TA399" s="2"/>
      <c r="TB399" s="2"/>
      <c r="TC399" s="2"/>
      <c r="TD399" s="2"/>
      <c r="TE399" s="2"/>
      <c r="TF399" s="2"/>
      <c r="TG399" s="2"/>
      <c r="TH399" s="2"/>
      <c r="TI399" s="2"/>
      <c r="TJ399" s="2"/>
      <c r="TK399" s="2"/>
      <c r="TL399" s="2"/>
      <c r="TM399" s="2"/>
      <c r="TN399" s="2"/>
      <c r="TO399" s="2"/>
      <c r="TP399" s="2"/>
      <c r="TQ399" s="2"/>
      <c r="TR399" s="2"/>
      <c r="TS399" s="2"/>
      <c r="TT399" s="2"/>
      <c r="TU399" s="2"/>
      <c r="TV399" s="2"/>
      <c r="TW399" s="2"/>
      <c r="TX399" s="2"/>
      <c r="TY399" s="2"/>
      <c r="TZ399" s="2"/>
      <c r="UA399" s="2"/>
      <c r="UB399" s="2"/>
      <c r="UC399" s="2"/>
      <c r="UD399" s="2"/>
      <c r="UE399" s="2"/>
      <c r="UF399" s="2"/>
      <c r="UG399" s="2"/>
      <c r="UH399" s="2"/>
      <c r="UI399" s="2"/>
      <c r="UJ399" s="2"/>
      <c r="UK399" s="2"/>
      <c r="UL399" s="2"/>
      <c r="UM399" s="2"/>
      <c r="UN399" s="2"/>
      <c r="UO399" s="2"/>
      <c r="UP399" s="2"/>
      <c r="UQ399" s="2"/>
      <c r="UR399" s="2"/>
      <c r="US399" s="2"/>
      <c r="UT399" s="2"/>
      <c r="UU399" s="2"/>
      <c r="UV399" s="2"/>
      <c r="UW399" s="2"/>
      <c r="UX399" s="2"/>
      <c r="UY399" s="2"/>
      <c r="UZ399" s="2"/>
      <c r="VA399" s="2"/>
      <c r="VB399" s="2"/>
      <c r="VC399" s="2"/>
      <c r="VD399" s="2"/>
      <c r="VE399" s="2"/>
      <c r="VF399" s="2"/>
      <c r="VG399" s="2"/>
      <c r="VH399" s="2"/>
      <c r="VI399" s="2"/>
      <c r="VJ399" s="2"/>
      <c r="VK399" s="2"/>
      <c r="VL399" s="2"/>
      <c r="VM399" s="2"/>
      <c r="VN399" s="2"/>
      <c r="VO399" s="2"/>
      <c r="VP399" s="2"/>
      <c r="VQ399" s="2"/>
      <c r="VR399" s="2"/>
      <c r="VS399" s="2"/>
      <c r="VT399" s="2"/>
      <c r="VU399" s="2"/>
      <c r="VV399" s="2"/>
      <c r="VW399" s="2"/>
      <c r="VX399" s="2"/>
      <c r="VY399" s="2"/>
      <c r="VZ399" s="2"/>
      <c r="WA399" s="2"/>
      <c r="WB399" s="2"/>
      <c r="WC399" s="2"/>
      <c r="WD399" s="2"/>
      <c r="WE399" s="2"/>
      <c r="WF399" s="2"/>
      <c r="WG399" s="2"/>
      <c r="WH399" s="2"/>
      <c r="WI399" s="2"/>
      <c r="WJ399" s="2"/>
      <c r="WK399" s="2"/>
      <c r="WL399" s="2"/>
      <c r="WM399" s="2"/>
      <c r="WN399" s="2"/>
    </row>
    <row r="400" spans="1:612" ht="30" customHeight="1" x14ac:dyDescent="0.25">
      <c r="B400" s="579" t="str">
        <f t="shared" si="1336"/>
        <v>C4</v>
      </c>
      <c r="C400" s="598" t="s">
        <v>298</v>
      </c>
      <c r="D400" s="650"/>
      <c r="E400" s="91"/>
      <c r="F400" s="91"/>
      <c r="G400" s="91"/>
      <c r="H400" s="91"/>
      <c r="I400" s="91"/>
      <c r="J400" s="91"/>
      <c r="K400" s="651"/>
      <c r="L400" s="590"/>
      <c r="M400" s="91"/>
      <c r="N400" s="51" t="s">
        <v>299</v>
      </c>
      <c r="O400" s="46">
        <v>44550</v>
      </c>
      <c r="P400" s="46">
        <v>44575</v>
      </c>
      <c r="Q400" s="118"/>
      <c r="R400" s="118"/>
      <c r="S400" s="118"/>
      <c r="T400" s="118"/>
      <c r="U400" s="118"/>
      <c r="V400" s="118"/>
      <c r="W400" s="118"/>
      <c r="X400" s="118"/>
      <c r="Y400" s="118"/>
      <c r="Z400" s="118"/>
      <c r="AA400" s="118"/>
      <c r="AB400" s="118"/>
      <c r="AC400" s="118"/>
      <c r="AD400" s="118"/>
      <c r="AE400" s="118"/>
      <c r="AF400" s="118"/>
      <c r="AG400" s="415"/>
      <c r="AH400" s="399"/>
      <c r="AI400" s="79"/>
      <c r="AJ400" s="79"/>
      <c r="AK400" s="312">
        <f t="shared" si="1329"/>
        <v>0</v>
      </c>
      <c r="AL400" s="399"/>
      <c r="AM400" s="79"/>
      <c r="AN400" s="79"/>
      <c r="AO400" s="400">
        <f t="shared" si="1330"/>
        <v>0</v>
      </c>
      <c r="AP400" s="523"/>
      <c r="AQ400" s="79"/>
      <c r="AR400" s="79"/>
      <c r="AS400" s="312">
        <f t="shared" si="1331"/>
        <v>0</v>
      </c>
      <c r="AT400" s="399"/>
      <c r="AU400" s="79"/>
      <c r="AV400" s="79"/>
      <c r="AW400" s="400"/>
      <c r="AX400" s="523"/>
      <c r="AY400" s="79"/>
      <c r="AZ400" s="79"/>
      <c r="BA400" s="312"/>
      <c r="BB400" s="399"/>
      <c r="BC400" s="79"/>
      <c r="BD400" s="79"/>
      <c r="BE400" s="400"/>
      <c r="BF400" s="523"/>
      <c r="BG400" s="79"/>
      <c r="BH400" s="79"/>
      <c r="BI400" s="312"/>
      <c r="BJ400" s="399"/>
      <c r="BK400" s="79"/>
      <c r="BL400" s="79"/>
      <c r="BM400" s="400"/>
      <c r="BN400" s="523"/>
      <c r="BO400" s="79"/>
      <c r="BP400" s="79"/>
      <c r="BQ400" s="312"/>
      <c r="BR400" s="399"/>
      <c r="BS400" s="79"/>
      <c r="BT400" s="79"/>
      <c r="BU400" s="400"/>
      <c r="BV400" s="523"/>
      <c r="BW400" s="79"/>
      <c r="BX400" s="79"/>
      <c r="BY400" s="312"/>
      <c r="BZ400" s="399"/>
      <c r="CA400" s="79"/>
      <c r="CB400" s="79"/>
      <c r="CC400" s="400"/>
      <c r="CD400" s="377">
        <f t="shared" si="1332"/>
        <v>0</v>
      </c>
      <c r="CE400" s="160">
        <f t="shared" si="1332"/>
        <v>0</v>
      </c>
      <c r="CF400" s="160">
        <f t="shared" si="1332"/>
        <v>0</v>
      </c>
      <c r="CG400" s="378">
        <f t="shared" si="1332"/>
        <v>0</v>
      </c>
      <c r="CH400" s="695"/>
      <c r="CI400" s="118"/>
      <c r="CJ400" s="789"/>
      <c r="CK400" s="790"/>
      <c r="CL400" s="790"/>
      <c r="CM400" s="791"/>
      <c r="CN400" s="789">
        <v>0</v>
      </c>
      <c r="CO400" s="790">
        <f t="shared" si="1319"/>
        <v>0</v>
      </c>
      <c r="CP400" s="790">
        <f t="shared" si="1320"/>
        <v>0</v>
      </c>
      <c r="CQ400" s="790">
        <f t="shared" si="1321"/>
        <v>0</v>
      </c>
      <c r="CR400" s="878">
        <f t="shared" si="1322"/>
        <v>0</v>
      </c>
      <c r="CS400" s="791">
        <f t="shared" si="1323"/>
        <v>0</v>
      </c>
      <c r="CT400" s="2">
        <f t="shared" si="1324"/>
        <v>0</v>
      </c>
    </row>
    <row r="401" spans="1:612" ht="30" customHeight="1" x14ac:dyDescent="0.25">
      <c r="B401" s="579" t="str">
        <f t="shared" si="1336"/>
        <v>C4</v>
      </c>
      <c r="C401" s="598" t="s">
        <v>300</v>
      </c>
      <c r="D401" s="650"/>
      <c r="E401" s="91"/>
      <c r="F401" s="91"/>
      <c r="G401" s="91"/>
      <c r="H401" s="91"/>
      <c r="I401" s="91"/>
      <c r="J401" s="91"/>
      <c r="K401" s="651"/>
      <c r="L401" s="590"/>
      <c r="M401" s="91"/>
      <c r="N401" s="51" t="s">
        <v>166</v>
      </c>
      <c r="O401" s="46">
        <v>44578</v>
      </c>
      <c r="P401" s="46">
        <v>44579</v>
      </c>
      <c r="Q401" s="17"/>
      <c r="R401" s="118"/>
      <c r="S401" s="17"/>
      <c r="T401" s="17"/>
      <c r="U401" s="17"/>
      <c r="V401" s="17"/>
      <c r="W401" s="17"/>
      <c r="X401" s="17"/>
      <c r="Y401" s="17"/>
      <c r="Z401" s="17"/>
      <c r="AA401" s="17"/>
      <c r="AB401" s="17"/>
      <c r="AC401" s="17"/>
      <c r="AD401" s="17"/>
      <c r="AE401" s="17"/>
      <c r="AF401" s="17"/>
      <c r="AG401" s="415"/>
      <c r="AH401" s="399"/>
      <c r="AI401" s="79"/>
      <c r="AJ401" s="79"/>
      <c r="AK401" s="312">
        <f t="shared" si="1329"/>
        <v>0</v>
      </c>
      <c r="AL401" s="399"/>
      <c r="AM401" s="79"/>
      <c r="AN401" s="79"/>
      <c r="AO401" s="400">
        <f t="shared" si="1330"/>
        <v>0</v>
      </c>
      <c r="AP401" s="523"/>
      <c r="AQ401" s="79"/>
      <c r="AR401" s="79"/>
      <c r="AS401" s="312">
        <f t="shared" si="1331"/>
        <v>0</v>
      </c>
      <c r="AT401" s="399"/>
      <c r="AU401" s="79"/>
      <c r="AV401" s="79"/>
      <c r="AW401" s="400"/>
      <c r="AX401" s="523"/>
      <c r="AY401" s="79"/>
      <c r="AZ401" s="79"/>
      <c r="BA401" s="312"/>
      <c r="BB401" s="399"/>
      <c r="BC401" s="79"/>
      <c r="BD401" s="79"/>
      <c r="BE401" s="400"/>
      <c r="BF401" s="523"/>
      <c r="BG401" s="79"/>
      <c r="BH401" s="79"/>
      <c r="BI401" s="312"/>
      <c r="BJ401" s="399"/>
      <c r="BK401" s="79"/>
      <c r="BL401" s="79"/>
      <c r="BM401" s="400"/>
      <c r="BN401" s="523"/>
      <c r="BO401" s="79"/>
      <c r="BP401" s="79"/>
      <c r="BQ401" s="312"/>
      <c r="BR401" s="399"/>
      <c r="BS401" s="79"/>
      <c r="BT401" s="79"/>
      <c r="BU401" s="400"/>
      <c r="BV401" s="523"/>
      <c r="BW401" s="79"/>
      <c r="BX401" s="79"/>
      <c r="BY401" s="312"/>
      <c r="BZ401" s="399"/>
      <c r="CA401" s="79"/>
      <c r="CB401" s="79"/>
      <c r="CC401" s="400"/>
      <c r="CD401" s="377">
        <f t="shared" si="1332"/>
        <v>0</v>
      </c>
      <c r="CE401" s="160">
        <f t="shared" si="1332"/>
        <v>0</v>
      </c>
      <c r="CF401" s="160">
        <f t="shared" si="1332"/>
        <v>0</v>
      </c>
      <c r="CG401" s="378">
        <f t="shared" si="1332"/>
        <v>0</v>
      </c>
      <c r="CH401" s="695"/>
      <c r="CI401" s="118"/>
      <c r="CJ401" s="789"/>
      <c r="CK401" s="790"/>
      <c r="CL401" s="790"/>
      <c r="CM401" s="791"/>
      <c r="CN401" s="789">
        <v>0</v>
      </c>
      <c r="CO401" s="790">
        <f t="shared" si="1319"/>
        <v>0</v>
      </c>
      <c r="CP401" s="790">
        <f t="shared" si="1320"/>
        <v>0</v>
      </c>
      <c r="CQ401" s="790">
        <f t="shared" si="1321"/>
        <v>0</v>
      </c>
      <c r="CR401" s="878">
        <f t="shared" si="1322"/>
        <v>0</v>
      </c>
      <c r="CS401" s="791">
        <f t="shared" si="1323"/>
        <v>0</v>
      </c>
      <c r="CT401" s="2">
        <f t="shared" si="1324"/>
        <v>0</v>
      </c>
    </row>
    <row r="402" spans="1:612" ht="24.75" customHeight="1" x14ac:dyDescent="0.25">
      <c r="B402" s="579" t="str">
        <f t="shared" si="1336"/>
        <v>C4</v>
      </c>
      <c r="C402" s="607" t="s">
        <v>301</v>
      </c>
      <c r="D402" s="632">
        <f t="shared" ref="D402:G402" si="1337">+D403+D404</f>
        <v>214627</v>
      </c>
      <c r="E402" s="34">
        <f t="shared" si="1337"/>
        <v>1192373</v>
      </c>
      <c r="F402" s="34">
        <f t="shared" si="1337"/>
        <v>0</v>
      </c>
      <c r="G402" s="34">
        <f t="shared" si="1337"/>
        <v>1407000</v>
      </c>
      <c r="H402" s="34">
        <f>+H403+H404</f>
        <v>214627.11864406778</v>
      </c>
      <c r="I402" s="34">
        <f>+I403+I404</f>
        <v>1192372.8813559322</v>
      </c>
      <c r="J402" s="34"/>
      <c r="K402" s="633">
        <f>+K403+K404</f>
        <v>1407000</v>
      </c>
      <c r="L402" s="585"/>
      <c r="M402" s="34">
        <f>+M403</f>
        <v>1735300</v>
      </c>
      <c r="N402" s="90"/>
      <c r="O402" s="1071">
        <f>+Y402</f>
        <v>44650</v>
      </c>
      <c r="P402" s="1071">
        <f>+AF402</f>
        <v>45004</v>
      </c>
      <c r="Q402" s="1072" t="s">
        <v>302</v>
      </c>
      <c r="R402" s="1072">
        <v>3</v>
      </c>
      <c r="S402" s="1072"/>
      <c r="T402" s="1072" t="s">
        <v>27</v>
      </c>
      <c r="U402" s="1072" t="s">
        <v>169</v>
      </c>
      <c r="V402" s="1072" t="s">
        <v>75</v>
      </c>
      <c r="W402" s="1074">
        <v>210</v>
      </c>
      <c r="X402" s="1076">
        <v>44645</v>
      </c>
      <c r="Y402" s="1071">
        <f>+X402+5</f>
        <v>44650</v>
      </c>
      <c r="Z402" s="1071">
        <f>+Y402+14</f>
        <v>44664</v>
      </c>
      <c r="AA402" s="1071">
        <f>+Z402+7+14+5+2</f>
        <v>44692</v>
      </c>
      <c r="AB402" s="1071">
        <f>+AA402+30+14</f>
        <v>44736</v>
      </c>
      <c r="AC402" s="1071">
        <f>+AB402+14+3+3+14</f>
        <v>44770</v>
      </c>
      <c r="AD402" s="1071">
        <f>+AC402+14</f>
        <v>44784</v>
      </c>
      <c r="AE402" s="1071">
        <f>+AD402+10</f>
        <v>44794</v>
      </c>
      <c r="AF402" s="1071">
        <f>+AE402+W402</f>
        <v>45004</v>
      </c>
      <c r="AG402" s="1086" t="s">
        <v>303</v>
      </c>
      <c r="AH402" s="1078"/>
      <c r="AI402" s="1080"/>
      <c r="AJ402" s="1080"/>
      <c r="AK402" s="1087">
        <f t="shared" si="1329"/>
        <v>0</v>
      </c>
      <c r="AL402" s="1078"/>
      <c r="AM402" s="1080"/>
      <c r="AN402" s="1080"/>
      <c r="AO402" s="1082">
        <f t="shared" si="1330"/>
        <v>0</v>
      </c>
      <c r="AP402" s="1084"/>
      <c r="AQ402" s="1080"/>
      <c r="AR402" s="1080"/>
      <c r="AS402" s="1087">
        <f t="shared" si="1331"/>
        <v>0</v>
      </c>
      <c r="AT402" s="1078"/>
      <c r="AU402" s="1080"/>
      <c r="AV402" s="1080"/>
      <c r="AW402" s="1082"/>
      <c r="AX402" s="1084"/>
      <c r="AY402" s="1080"/>
      <c r="AZ402" s="1080"/>
      <c r="BA402" s="1087"/>
      <c r="BB402" s="1078"/>
      <c r="BC402" s="1080"/>
      <c r="BD402" s="1080"/>
      <c r="BE402" s="1082"/>
      <c r="BF402" s="1084">
        <v>75630.508474576272</v>
      </c>
      <c r="BG402" s="1080">
        <v>420169.49152542377</v>
      </c>
      <c r="BH402" s="1080"/>
      <c r="BI402" s="1087">
        <v>495800.00000000006</v>
      </c>
      <c r="BJ402" s="1078"/>
      <c r="BK402" s="1080"/>
      <c r="BL402" s="1080"/>
      <c r="BM402" s="1082"/>
      <c r="BN402" s="1084"/>
      <c r="BO402" s="1080"/>
      <c r="BP402" s="1080"/>
      <c r="BQ402" s="1087"/>
      <c r="BR402" s="1078">
        <v>189076.27118644066</v>
      </c>
      <c r="BS402" s="1080">
        <v>1050423.7288135593</v>
      </c>
      <c r="BT402" s="1080"/>
      <c r="BU402" s="1082">
        <v>1239500</v>
      </c>
      <c r="BV402" s="1084"/>
      <c r="BW402" s="1080"/>
      <c r="BX402" s="1080"/>
      <c r="BY402" s="1087"/>
      <c r="BZ402" s="1078"/>
      <c r="CA402" s="1080"/>
      <c r="CB402" s="1080"/>
      <c r="CC402" s="1082"/>
      <c r="CD402" s="1096">
        <f t="shared" si="1332"/>
        <v>264706.77966101695</v>
      </c>
      <c r="CE402" s="1098">
        <f t="shared" si="1332"/>
        <v>1470593.220338983</v>
      </c>
      <c r="CF402" s="1098">
        <f t="shared" si="1332"/>
        <v>0</v>
      </c>
      <c r="CG402" s="1100">
        <f t="shared" si="1332"/>
        <v>1735300</v>
      </c>
      <c r="CH402" s="695" t="s">
        <v>739</v>
      </c>
      <c r="CI402" s="118" t="s">
        <v>766</v>
      </c>
      <c r="CJ402" s="987">
        <f>IF(H402=0,IF(CD402&gt;0,"Error",H402+H405-CD402),H402+H405-CD402)</f>
        <v>113445.76271186437</v>
      </c>
      <c r="CK402" s="969">
        <f>IF(I402=0,IF(CE402&gt;0,"Error",I402+I405-CE402),I402+I405-CE402)</f>
        <v>630254.23728813557</v>
      </c>
      <c r="CL402" s="969">
        <f t="shared" ref="CL402:CM402" si="1338">IF(J402=0,IF(CF402&gt;0,"Error",J402+J405-CF402),J402+J405-CF402)</f>
        <v>0</v>
      </c>
      <c r="CM402" s="973">
        <f t="shared" si="1338"/>
        <v>743700</v>
      </c>
      <c r="CN402" s="987">
        <v>0</v>
      </c>
      <c r="CO402" s="969">
        <f t="shared" si="1319"/>
        <v>264706.77966101695</v>
      </c>
      <c r="CP402" s="969">
        <f t="shared" si="1320"/>
        <v>0</v>
      </c>
      <c r="CQ402" s="969">
        <f t="shared" si="1321"/>
        <v>1470593.220338983</v>
      </c>
      <c r="CR402" s="971">
        <f t="shared" si="1322"/>
        <v>0</v>
      </c>
      <c r="CS402" s="973">
        <f t="shared" si="1323"/>
        <v>1735300</v>
      </c>
      <c r="CT402" s="2">
        <f t="shared" si="1324"/>
        <v>0</v>
      </c>
    </row>
    <row r="403" spans="1:612" ht="29.25" customHeight="1" x14ac:dyDescent="0.25">
      <c r="B403" s="579" t="str">
        <f t="shared" si="1336"/>
        <v>C4</v>
      </c>
      <c r="C403" s="598" t="s">
        <v>304</v>
      </c>
      <c r="D403" s="480">
        <v>163525</v>
      </c>
      <c r="E403" s="272">
        <v>908475</v>
      </c>
      <c r="F403" s="272"/>
      <c r="G403" s="272">
        <f t="shared" ref="G403:G404" si="1339">+D403+E403+F403</f>
        <v>1072000</v>
      </c>
      <c r="H403" s="663">
        <v>163525.42372881353</v>
      </c>
      <c r="I403" s="663">
        <v>908474.57627118647</v>
      </c>
      <c r="J403" s="272"/>
      <c r="K403" s="457">
        <f>+H403+I403</f>
        <v>1072000</v>
      </c>
      <c r="L403" s="620"/>
      <c r="M403" s="1089">
        <v>1735300</v>
      </c>
      <c r="N403" s="48" t="s">
        <v>305</v>
      </c>
      <c r="O403" s="1037"/>
      <c r="P403" s="1037"/>
      <c r="Q403" s="1073"/>
      <c r="R403" s="1073"/>
      <c r="S403" s="1073"/>
      <c r="T403" s="1073"/>
      <c r="U403" s="1073"/>
      <c r="V403" s="1073"/>
      <c r="W403" s="1075"/>
      <c r="X403" s="1077"/>
      <c r="Y403" s="1037"/>
      <c r="Z403" s="1037"/>
      <c r="AA403" s="1037"/>
      <c r="AB403" s="1037"/>
      <c r="AC403" s="1037"/>
      <c r="AD403" s="1037"/>
      <c r="AE403" s="1071"/>
      <c r="AF403" s="1071"/>
      <c r="AG403" s="1041"/>
      <c r="AH403" s="1079"/>
      <c r="AI403" s="1081"/>
      <c r="AJ403" s="1081"/>
      <c r="AK403" s="1088">
        <f t="shared" si="1329"/>
        <v>0</v>
      </c>
      <c r="AL403" s="1079"/>
      <c r="AM403" s="1081"/>
      <c r="AN403" s="1081"/>
      <c r="AO403" s="1083">
        <f t="shared" si="1330"/>
        <v>0</v>
      </c>
      <c r="AP403" s="1085"/>
      <c r="AQ403" s="1081"/>
      <c r="AR403" s="1081"/>
      <c r="AS403" s="1088">
        <f t="shared" si="1331"/>
        <v>0</v>
      </c>
      <c r="AT403" s="1079"/>
      <c r="AU403" s="1081"/>
      <c r="AV403" s="1081"/>
      <c r="AW403" s="1083"/>
      <c r="AX403" s="1085"/>
      <c r="AY403" s="1081"/>
      <c r="AZ403" s="1081"/>
      <c r="BA403" s="1088"/>
      <c r="BB403" s="1079"/>
      <c r="BC403" s="1081"/>
      <c r="BD403" s="1081"/>
      <c r="BE403" s="1083"/>
      <c r="BF403" s="1085"/>
      <c r="BG403" s="1081"/>
      <c r="BH403" s="1081"/>
      <c r="BI403" s="1088"/>
      <c r="BJ403" s="1079"/>
      <c r="BK403" s="1081"/>
      <c r="BL403" s="1081"/>
      <c r="BM403" s="1083"/>
      <c r="BN403" s="1085"/>
      <c r="BO403" s="1081"/>
      <c r="BP403" s="1081"/>
      <c r="BQ403" s="1088"/>
      <c r="BR403" s="1079"/>
      <c r="BS403" s="1081"/>
      <c r="BT403" s="1081"/>
      <c r="BU403" s="1083"/>
      <c r="BV403" s="1085"/>
      <c r="BW403" s="1081"/>
      <c r="BX403" s="1081"/>
      <c r="BY403" s="1088"/>
      <c r="BZ403" s="1079"/>
      <c r="CA403" s="1081"/>
      <c r="CB403" s="1081"/>
      <c r="CC403" s="1083"/>
      <c r="CD403" s="1097"/>
      <c r="CE403" s="1099"/>
      <c r="CF403" s="1099"/>
      <c r="CG403" s="1101"/>
      <c r="CH403" s="695"/>
      <c r="CI403" s="118"/>
      <c r="CJ403" s="988"/>
      <c r="CK403" s="970"/>
      <c r="CL403" s="970"/>
      <c r="CM403" s="974"/>
      <c r="CN403" s="988">
        <v>0</v>
      </c>
      <c r="CO403" s="970">
        <f t="shared" si="1319"/>
        <v>0</v>
      </c>
      <c r="CP403" s="970">
        <f t="shared" si="1320"/>
        <v>0</v>
      </c>
      <c r="CQ403" s="970">
        <f t="shared" si="1321"/>
        <v>0</v>
      </c>
      <c r="CR403" s="972">
        <f t="shared" si="1322"/>
        <v>0</v>
      </c>
      <c r="CS403" s="974">
        <f t="shared" si="1323"/>
        <v>0</v>
      </c>
      <c r="CT403" s="2">
        <f t="shared" si="1324"/>
        <v>0</v>
      </c>
    </row>
    <row r="404" spans="1:612" ht="29.25" customHeight="1" x14ac:dyDescent="0.25">
      <c r="B404" s="579" t="str">
        <f t="shared" si="1336"/>
        <v>C4</v>
      </c>
      <c r="C404" s="598" t="s">
        <v>306</v>
      </c>
      <c r="D404" s="480">
        <v>51102</v>
      </c>
      <c r="E404" s="272">
        <v>283898</v>
      </c>
      <c r="F404" s="272"/>
      <c r="G404" s="272">
        <f t="shared" si="1339"/>
        <v>335000</v>
      </c>
      <c r="H404" s="663">
        <v>51101.694915254251</v>
      </c>
      <c r="I404" s="663">
        <v>283898.30508474575</v>
      </c>
      <c r="J404" s="272"/>
      <c r="K404" s="457">
        <f>+H404+I404</f>
        <v>335000</v>
      </c>
      <c r="L404" s="519"/>
      <c r="M404" s="1090"/>
      <c r="N404" s="48" t="s">
        <v>305</v>
      </c>
      <c r="O404" s="1037"/>
      <c r="P404" s="1037"/>
      <c r="Q404" s="1073"/>
      <c r="R404" s="1073"/>
      <c r="S404" s="1073"/>
      <c r="T404" s="1073"/>
      <c r="U404" s="1073"/>
      <c r="V404" s="1073"/>
      <c r="W404" s="1075"/>
      <c r="X404" s="1077"/>
      <c r="Y404" s="1037"/>
      <c r="Z404" s="1037"/>
      <c r="AA404" s="1037"/>
      <c r="AB404" s="1037"/>
      <c r="AC404" s="1037"/>
      <c r="AD404" s="1037"/>
      <c r="AE404" s="1037"/>
      <c r="AF404" s="1037"/>
      <c r="AG404" s="1041"/>
      <c r="AH404" s="1079"/>
      <c r="AI404" s="1081"/>
      <c r="AJ404" s="1081"/>
      <c r="AK404" s="1088">
        <f t="shared" si="1329"/>
        <v>0</v>
      </c>
      <c r="AL404" s="1079"/>
      <c r="AM404" s="1081"/>
      <c r="AN404" s="1081"/>
      <c r="AO404" s="1083">
        <f t="shared" si="1330"/>
        <v>0</v>
      </c>
      <c r="AP404" s="1085"/>
      <c r="AQ404" s="1081"/>
      <c r="AR404" s="1081"/>
      <c r="AS404" s="1088">
        <f t="shared" si="1331"/>
        <v>0</v>
      </c>
      <c r="AT404" s="1079"/>
      <c r="AU404" s="1081"/>
      <c r="AV404" s="1081"/>
      <c r="AW404" s="1083"/>
      <c r="AX404" s="1085"/>
      <c r="AY404" s="1081"/>
      <c r="AZ404" s="1081"/>
      <c r="BA404" s="1088"/>
      <c r="BB404" s="1079"/>
      <c r="BC404" s="1081"/>
      <c r="BD404" s="1081"/>
      <c r="BE404" s="1083"/>
      <c r="BF404" s="1085"/>
      <c r="BG404" s="1081"/>
      <c r="BH404" s="1081"/>
      <c r="BI404" s="1088"/>
      <c r="BJ404" s="1079"/>
      <c r="BK404" s="1081"/>
      <c r="BL404" s="1081"/>
      <c r="BM404" s="1083"/>
      <c r="BN404" s="1085"/>
      <c r="BO404" s="1081"/>
      <c r="BP404" s="1081"/>
      <c r="BQ404" s="1088"/>
      <c r="BR404" s="1079"/>
      <c r="BS404" s="1081"/>
      <c r="BT404" s="1081"/>
      <c r="BU404" s="1083"/>
      <c r="BV404" s="1085"/>
      <c r="BW404" s="1081"/>
      <c r="BX404" s="1081"/>
      <c r="BY404" s="1088"/>
      <c r="BZ404" s="1079"/>
      <c r="CA404" s="1081"/>
      <c r="CB404" s="1081"/>
      <c r="CC404" s="1083"/>
      <c r="CD404" s="1097"/>
      <c r="CE404" s="1099"/>
      <c r="CF404" s="1099"/>
      <c r="CG404" s="1101"/>
      <c r="CH404" s="695"/>
      <c r="CI404" s="118"/>
      <c r="CJ404" s="988"/>
      <c r="CK404" s="970"/>
      <c r="CL404" s="970"/>
      <c r="CM404" s="974"/>
      <c r="CN404" s="988">
        <v>0</v>
      </c>
      <c r="CO404" s="970">
        <f t="shared" si="1319"/>
        <v>0</v>
      </c>
      <c r="CP404" s="970">
        <f t="shared" si="1320"/>
        <v>0</v>
      </c>
      <c r="CQ404" s="970">
        <f t="shared" si="1321"/>
        <v>0</v>
      </c>
      <c r="CR404" s="972">
        <f t="shared" si="1322"/>
        <v>0</v>
      </c>
      <c r="CS404" s="974">
        <f t="shared" si="1323"/>
        <v>0</v>
      </c>
      <c r="CT404" s="2">
        <f t="shared" si="1324"/>
        <v>0</v>
      </c>
    </row>
    <row r="405" spans="1:612" ht="29.25" customHeight="1" x14ac:dyDescent="0.25">
      <c r="B405" s="579" t="str">
        <f t="shared" si="1336"/>
        <v>C4</v>
      </c>
      <c r="C405" s="607" t="s">
        <v>307</v>
      </c>
      <c r="D405" s="632">
        <f t="shared" ref="D405:G405" si="1340">+D406+D407+D408+D409</f>
        <v>163524</v>
      </c>
      <c r="E405" s="34">
        <f t="shared" si="1340"/>
        <v>908476</v>
      </c>
      <c r="F405" s="34">
        <f t="shared" si="1340"/>
        <v>0</v>
      </c>
      <c r="G405" s="34">
        <f t="shared" si="1340"/>
        <v>1072000</v>
      </c>
      <c r="H405" s="34">
        <f>SUM(H406:H409)</f>
        <v>163525.42372881353</v>
      </c>
      <c r="I405" s="34">
        <f>SUM(I406:I409)</f>
        <v>908474.57627118647</v>
      </c>
      <c r="J405" s="34"/>
      <c r="K405" s="633">
        <f>SUM(K406:K409)</f>
        <v>1072000</v>
      </c>
      <c r="L405" s="585"/>
      <c r="M405" s="1091"/>
      <c r="N405" s="90"/>
      <c r="O405" s="1071"/>
      <c r="P405" s="1071"/>
      <c r="Q405" s="1072"/>
      <c r="R405" s="1072"/>
      <c r="S405" s="1072"/>
      <c r="T405" s="1072"/>
      <c r="U405" s="1072"/>
      <c r="V405" s="1072"/>
      <c r="W405" s="1074"/>
      <c r="X405" s="1076"/>
      <c r="Y405" s="1071"/>
      <c r="Z405" s="1071"/>
      <c r="AA405" s="1071"/>
      <c r="AB405" s="1071"/>
      <c r="AC405" s="1071"/>
      <c r="AD405" s="1071"/>
      <c r="AE405" s="1071"/>
      <c r="AF405" s="1071"/>
      <c r="AG405" s="1086"/>
      <c r="AH405" s="1078"/>
      <c r="AI405" s="1080"/>
      <c r="AJ405" s="1080"/>
      <c r="AK405" s="1087">
        <f t="shared" si="1329"/>
        <v>0</v>
      </c>
      <c r="AL405" s="1078"/>
      <c r="AM405" s="1080"/>
      <c r="AN405" s="1080"/>
      <c r="AO405" s="1082">
        <f t="shared" si="1330"/>
        <v>0</v>
      </c>
      <c r="AP405" s="1084"/>
      <c r="AQ405" s="1080"/>
      <c r="AR405" s="1080"/>
      <c r="AS405" s="1087">
        <f t="shared" si="1331"/>
        <v>0</v>
      </c>
      <c r="AT405" s="1078"/>
      <c r="AU405" s="1080"/>
      <c r="AV405" s="1080"/>
      <c r="AW405" s="1082"/>
      <c r="AX405" s="1084"/>
      <c r="AY405" s="1080"/>
      <c r="AZ405" s="1080"/>
      <c r="BA405" s="1087"/>
      <c r="BB405" s="1078"/>
      <c r="BC405" s="1080"/>
      <c r="BD405" s="1080"/>
      <c r="BE405" s="1082"/>
      <c r="BF405" s="1084"/>
      <c r="BG405" s="1080"/>
      <c r="BH405" s="1080"/>
      <c r="BI405" s="1087"/>
      <c r="BJ405" s="1078"/>
      <c r="BK405" s="1080"/>
      <c r="BL405" s="1080"/>
      <c r="BM405" s="1082"/>
      <c r="BN405" s="1084"/>
      <c r="BO405" s="1080"/>
      <c r="BP405" s="1080"/>
      <c r="BQ405" s="1087"/>
      <c r="BR405" s="1078"/>
      <c r="BS405" s="1080"/>
      <c r="BT405" s="1080"/>
      <c r="BU405" s="1082"/>
      <c r="BV405" s="1084"/>
      <c r="BW405" s="1080"/>
      <c r="BX405" s="1080"/>
      <c r="BY405" s="1087"/>
      <c r="BZ405" s="1078"/>
      <c r="CA405" s="1080"/>
      <c r="CB405" s="1080"/>
      <c r="CC405" s="1082"/>
      <c r="CD405" s="1096"/>
      <c r="CE405" s="1098"/>
      <c r="CF405" s="1098"/>
      <c r="CG405" s="1100"/>
      <c r="CH405" s="695" t="s">
        <v>774</v>
      </c>
      <c r="CI405" s="118" t="s">
        <v>766</v>
      </c>
      <c r="CJ405" s="987">
        <f>IF(H405=0,IF(CD405&gt;0,"Error",H405-CD405),H405-CD405)</f>
        <v>163525.42372881353</v>
      </c>
      <c r="CK405" s="969">
        <f>IF(I405=0,IF(CE405&gt;0,"Error",I405-CE405),I405-CE405)</f>
        <v>908474.57627118647</v>
      </c>
      <c r="CL405" s="969">
        <f t="shared" ref="CL405:CM405" si="1341">IF(J405=0,IF(CF405&gt;0,"Error",J405-CF405),J405-CF405)</f>
        <v>0</v>
      </c>
      <c r="CM405" s="973">
        <f t="shared" si="1341"/>
        <v>1072000</v>
      </c>
      <c r="CN405" s="987">
        <v>0</v>
      </c>
      <c r="CO405" s="969">
        <f t="shared" si="1319"/>
        <v>0</v>
      </c>
      <c r="CP405" s="969">
        <f t="shared" si="1320"/>
        <v>0</v>
      </c>
      <c r="CQ405" s="969">
        <f t="shared" si="1321"/>
        <v>0</v>
      </c>
      <c r="CR405" s="971">
        <f t="shared" si="1322"/>
        <v>0</v>
      </c>
      <c r="CS405" s="973">
        <f t="shared" si="1323"/>
        <v>0</v>
      </c>
      <c r="CT405" s="2">
        <f t="shared" si="1324"/>
        <v>0</v>
      </c>
    </row>
    <row r="406" spans="1:612" ht="29.25" customHeight="1" x14ac:dyDescent="0.25">
      <c r="B406" s="579" t="str">
        <f t="shared" si="1336"/>
        <v>C4</v>
      </c>
      <c r="C406" s="598" t="s">
        <v>308</v>
      </c>
      <c r="D406" s="649">
        <v>40881</v>
      </c>
      <c r="E406" s="278">
        <v>227119</v>
      </c>
      <c r="F406" s="278"/>
      <c r="G406" s="278">
        <f t="shared" ref="G406:G409" si="1342">+D406+E406+F406</f>
        <v>268000</v>
      </c>
      <c r="H406" s="690">
        <v>40881.355932203383</v>
      </c>
      <c r="I406" s="690">
        <v>227118.64406779662</v>
      </c>
      <c r="J406" s="278"/>
      <c r="K406" s="458">
        <f>+H406+I406</f>
        <v>268000</v>
      </c>
      <c r="L406" s="589"/>
      <c r="M406" s="1090"/>
      <c r="N406" s="48" t="s">
        <v>305</v>
      </c>
      <c r="O406" s="1037"/>
      <c r="P406" s="1037"/>
      <c r="Q406" s="1073"/>
      <c r="R406" s="1073"/>
      <c r="S406" s="1073"/>
      <c r="T406" s="1073"/>
      <c r="U406" s="1073"/>
      <c r="V406" s="1073"/>
      <c r="W406" s="1075"/>
      <c r="X406" s="1077"/>
      <c r="Y406" s="1037"/>
      <c r="Z406" s="1037"/>
      <c r="AA406" s="1037"/>
      <c r="AB406" s="1037"/>
      <c r="AC406" s="1037"/>
      <c r="AD406" s="1037"/>
      <c r="AE406" s="1071"/>
      <c r="AF406" s="1071"/>
      <c r="AG406" s="1041"/>
      <c r="AH406" s="1079"/>
      <c r="AI406" s="1081"/>
      <c r="AJ406" s="1081"/>
      <c r="AK406" s="1088">
        <f t="shared" si="1329"/>
        <v>0</v>
      </c>
      <c r="AL406" s="1079"/>
      <c r="AM406" s="1081"/>
      <c r="AN406" s="1081"/>
      <c r="AO406" s="1083">
        <f t="shared" si="1330"/>
        <v>0</v>
      </c>
      <c r="AP406" s="1085"/>
      <c r="AQ406" s="1081"/>
      <c r="AR406" s="1081"/>
      <c r="AS406" s="1088">
        <f t="shared" si="1331"/>
        <v>0</v>
      </c>
      <c r="AT406" s="1079"/>
      <c r="AU406" s="1081"/>
      <c r="AV406" s="1081"/>
      <c r="AW406" s="1083"/>
      <c r="AX406" s="1085"/>
      <c r="AY406" s="1081"/>
      <c r="AZ406" s="1081"/>
      <c r="BA406" s="1088"/>
      <c r="BB406" s="1079"/>
      <c r="BC406" s="1081"/>
      <c r="BD406" s="1081"/>
      <c r="BE406" s="1083"/>
      <c r="BF406" s="1085"/>
      <c r="BG406" s="1081"/>
      <c r="BH406" s="1081"/>
      <c r="BI406" s="1088"/>
      <c r="BJ406" s="1079"/>
      <c r="BK406" s="1081"/>
      <c r="BL406" s="1081"/>
      <c r="BM406" s="1083"/>
      <c r="BN406" s="1085"/>
      <c r="BO406" s="1081"/>
      <c r="BP406" s="1081"/>
      <c r="BQ406" s="1088"/>
      <c r="BR406" s="1079"/>
      <c r="BS406" s="1081"/>
      <c r="BT406" s="1081"/>
      <c r="BU406" s="1083"/>
      <c r="BV406" s="1085"/>
      <c r="BW406" s="1081"/>
      <c r="BX406" s="1081"/>
      <c r="BY406" s="1088"/>
      <c r="BZ406" s="1079"/>
      <c r="CA406" s="1081"/>
      <c r="CB406" s="1081"/>
      <c r="CC406" s="1083"/>
      <c r="CD406" s="1097"/>
      <c r="CE406" s="1099"/>
      <c r="CF406" s="1099"/>
      <c r="CG406" s="1101"/>
      <c r="CH406" s="695"/>
      <c r="CI406" s="118"/>
      <c r="CJ406" s="988"/>
      <c r="CK406" s="970"/>
      <c r="CL406" s="970"/>
      <c r="CM406" s="974"/>
      <c r="CN406" s="988">
        <v>0</v>
      </c>
      <c r="CO406" s="970">
        <f t="shared" si="1319"/>
        <v>0</v>
      </c>
      <c r="CP406" s="970">
        <f t="shared" si="1320"/>
        <v>0</v>
      </c>
      <c r="CQ406" s="970">
        <f t="shared" si="1321"/>
        <v>0</v>
      </c>
      <c r="CR406" s="972">
        <f t="shared" si="1322"/>
        <v>0</v>
      </c>
      <c r="CS406" s="974">
        <f t="shared" si="1323"/>
        <v>0</v>
      </c>
      <c r="CT406" s="2">
        <f t="shared" si="1324"/>
        <v>0</v>
      </c>
    </row>
    <row r="407" spans="1:612" ht="29.25" customHeight="1" x14ac:dyDescent="0.25">
      <c r="B407" s="579" t="str">
        <f t="shared" si="1336"/>
        <v>C4</v>
      </c>
      <c r="C407" s="598" t="s">
        <v>309</v>
      </c>
      <c r="D407" s="649">
        <v>40881</v>
      </c>
      <c r="E407" s="278">
        <v>227119</v>
      </c>
      <c r="F407" s="278"/>
      <c r="G407" s="278">
        <f t="shared" si="1342"/>
        <v>268000</v>
      </c>
      <c r="H407" s="690">
        <v>40881.355932203383</v>
      </c>
      <c r="I407" s="690">
        <v>227118.64406779662</v>
      </c>
      <c r="J407" s="278"/>
      <c r="K407" s="691">
        <f t="shared" ref="K407:K409" si="1343">+H407+I407</f>
        <v>268000</v>
      </c>
      <c r="L407" s="589"/>
      <c r="M407" s="1090"/>
      <c r="N407" s="48" t="s">
        <v>305</v>
      </c>
      <c r="O407" s="1037"/>
      <c r="P407" s="1037"/>
      <c r="Q407" s="1073"/>
      <c r="R407" s="1073"/>
      <c r="S407" s="1073"/>
      <c r="T407" s="1073"/>
      <c r="U407" s="1073"/>
      <c r="V407" s="1073"/>
      <c r="W407" s="1075"/>
      <c r="X407" s="1077"/>
      <c r="Y407" s="1037"/>
      <c r="Z407" s="1037"/>
      <c r="AA407" s="1037"/>
      <c r="AB407" s="1037"/>
      <c r="AC407" s="1037"/>
      <c r="AD407" s="1037"/>
      <c r="AE407" s="1037"/>
      <c r="AF407" s="1037"/>
      <c r="AG407" s="1041"/>
      <c r="AH407" s="1079"/>
      <c r="AI407" s="1081"/>
      <c r="AJ407" s="1081"/>
      <c r="AK407" s="1088">
        <f t="shared" si="1329"/>
        <v>0</v>
      </c>
      <c r="AL407" s="1079"/>
      <c r="AM407" s="1081"/>
      <c r="AN407" s="1081"/>
      <c r="AO407" s="1083">
        <f t="shared" si="1330"/>
        <v>0</v>
      </c>
      <c r="AP407" s="1085"/>
      <c r="AQ407" s="1081"/>
      <c r="AR407" s="1081"/>
      <c r="AS407" s="1088">
        <f t="shared" si="1331"/>
        <v>0</v>
      </c>
      <c r="AT407" s="1079"/>
      <c r="AU407" s="1081"/>
      <c r="AV407" s="1081"/>
      <c r="AW407" s="1083"/>
      <c r="AX407" s="1085"/>
      <c r="AY407" s="1081"/>
      <c r="AZ407" s="1081"/>
      <c r="BA407" s="1088"/>
      <c r="BB407" s="1079"/>
      <c r="BC407" s="1081"/>
      <c r="BD407" s="1081"/>
      <c r="BE407" s="1083"/>
      <c r="BF407" s="1085"/>
      <c r="BG407" s="1081"/>
      <c r="BH407" s="1081"/>
      <c r="BI407" s="1088"/>
      <c r="BJ407" s="1079"/>
      <c r="BK407" s="1081"/>
      <c r="BL407" s="1081"/>
      <c r="BM407" s="1083"/>
      <c r="BN407" s="1085"/>
      <c r="BO407" s="1081"/>
      <c r="BP407" s="1081"/>
      <c r="BQ407" s="1088"/>
      <c r="BR407" s="1079"/>
      <c r="BS407" s="1081"/>
      <c r="BT407" s="1081"/>
      <c r="BU407" s="1083"/>
      <c r="BV407" s="1085"/>
      <c r="BW407" s="1081"/>
      <c r="BX407" s="1081"/>
      <c r="BY407" s="1088"/>
      <c r="BZ407" s="1079"/>
      <c r="CA407" s="1081"/>
      <c r="CB407" s="1081"/>
      <c r="CC407" s="1083"/>
      <c r="CD407" s="1097"/>
      <c r="CE407" s="1099"/>
      <c r="CF407" s="1099"/>
      <c r="CG407" s="1101"/>
      <c r="CH407" s="695"/>
      <c r="CI407" s="118"/>
      <c r="CJ407" s="988"/>
      <c r="CK407" s="970"/>
      <c r="CL407" s="970"/>
      <c r="CM407" s="974"/>
      <c r="CN407" s="988">
        <v>0</v>
      </c>
      <c r="CO407" s="970">
        <f t="shared" si="1319"/>
        <v>0</v>
      </c>
      <c r="CP407" s="970">
        <f t="shared" si="1320"/>
        <v>0</v>
      </c>
      <c r="CQ407" s="970">
        <f t="shared" si="1321"/>
        <v>0</v>
      </c>
      <c r="CR407" s="972">
        <f t="shared" si="1322"/>
        <v>0</v>
      </c>
      <c r="CS407" s="974">
        <f t="shared" si="1323"/>
        <v>0</v>
      </c>
      <c r="CT407" s="2">
        <f t="shared" si="1324"/>
        <v>0</v>
      </c>
    </row>
    <row r="408" spans="1:612" ht="29.25" customHeight="1" x14ac:dyDescent="0.25">
      <c r="B408" s="579" t="str">
        <f t="shared" si="1336"/>
        <v>C4</v>
      </c>
      <c r="C408" s="598" t="s">
        <v>310</v>
      </c>
      <c r="D408" s="649">
        <v>40881</v>
      </c>
      <c r="E408" s="278">
        <v>227119</v>
      </c>
      <c r="F408" s="278"/>
      <c r="G408" s="278">
        <f t="shared" si="1342"/>
        <v>268000</v>
      </c>
      <c r="H408" s="690">
        <v>40881.355932203383</v>
      </c>
      <c r="I408" s="690">
        <v>227118.64406779662</v>
      </c>
      <c r="J408" s="278"/>
      <c r="K408" s="691">
        <f t="shared" si="1343"/>
        <v>268000</v>
      </c>
      <c r="L408" s="589"/>
      <c r="M408" s="1090"/>
      <c r="N408" s="48" t="s">
        <v>305</v>
      </c>
      <c r="O408" s="1037"/>
      <c r="P408" s="1037"/>
      <c r="Q408" s="1073"/>
      <c r="R408" s="1073"/>
      <c r="S408" s="1073"/>
      <c r="T408" s="1073"/>
      <c r="U408" s="1073"/>
      <c r="V408" s="1073"/>
      <c r="W408" s="1075"/>
      <c r="X408" s="1077"/>
      <c r="Y408" s="1037"/>
      <c r="Z408" s="1037"/>
      <c r="AA408" s="1037"/>
      <c r="AB408" s="1037"/>
      <c r="AC408" s="1037"/>
      <c r="AD408" s="1037"/>
      <c r="AE408" s="1037"/>
      <c r="AF408" s="1037"/>
      <c r="AG408" s="1041"/>
      <c r="AH408" s="1079"/>
      <c r="AI408" s="1081"/>
      <c r="AJ408" s="1081"/>
      <c r="AK408" s="1088">
        <f t="shared" si="1329"/>
        <v>0</v>
      </c>
      <c r="AL408" s="1079"/>
      <c r="AM408" s="1081"/>
      <c r="AN408" s="1081"/>
      <c r="AO408" s="1083">
        <f t="shared" si="1330"/>
        <v>0</v>
      </c>
      <c r="AP408" s="1085"/>
      <c r="AQ408" s="1081"/>
      <c r="AR408" s="1081"/>
      <c r="AS408" s="1088">
        <f t="shared" si="1331"/>
        <v>0</v>
      </c>
      <c r="AT408" s="1079"/>
      <c r="AU408" s="1081"/>
      <c r="AV408" s="1081"/>
      <c r="AW408" s="1083"/>
      <c r="AX408" s="1085"/>
      <c r="AY408" s="1081"/>
      <c r="AZ408" s="1081"/>
      <c r="BA408" s="1088"/>
      <c r="BB408" s="1079"/>
      <c r="BC408" s="1081"/>
      <c r="BD408" s="1081"/>
      <c r="BE408" s="1083"/>
      <c r="BF408" s="1085"/>
      <c r="BG408" s="1081"/>
      <c r="BH408" s="1081"/>
      <c r="BI408" s="1088"/>
      <c r="BJ408" s="1079"/>
      <c r="BK408" s="1081"/>
      <c r="BL408" s="1081"/>
      <c r="BM408" s="1083"/>
      <c r="BN408" s="1085"/>
      <c r="BO408" s="1081"/>
      <c r="BP408" s="1081"/>
      <c r="BQ408" s="1088"/>
      <c r="BR408" s="1079"/>
      <c r="BS408" s="1081"/>
      <c r="BT408" s="1081"/>
      <c r="BU408" s="1083"/>
      <c r="BV408" s="1085"/>
      <c r="BW408" s="1081"/>
      <c r="BX408" s="1081"/>
      <c r="BY408" s="1088"/>
      <c r="BZ408" s="1079"/>
      <c r="CA408" s="1081"/>
      <c r="CB408" s="1081"/>
      <c r="CC408" s="1083"/>
      <c r="CD408" s="1097"/>
      <c r="CE408" s="1099"/>
      <c r="CF408" s="1099"/>
      <c r="CG408" s="1101"/>
      <c r="CH408" s="695"/>
      <c r="CI408" s="118"/>
      <c r="CJ408" s="988"/>
      <c r="CK408" s="970"/>
      <c r="CL408" s="970"/>
      <c r="CM408" s="974"/>
      <c r="CN408" s="988">
        <v>0</v>
      </c>
      <c r="CO408" s="970">
        <f t="shared" si="1319"/>
        <v>0</v>
      </c>
      <c r="CP408" s="970">
        <f t="shared" si="1320"/>
        <v>0</v>
      </c>
      <c r="CQ408" s="970">
        <f t="shared" si="1321"/>
        <v>0</v>
      </c>
      <c r="CR408" s="972">
        <f t="shared" si="1322"/>
        <v>0</v>
      </c>
      <c r="CS408" s="974">
        <f t="shared" si="1323"/>
        <v>0</v>
      </c>
      <c r="CT408" s="2">
        <f t="shared" si="1324"/>
        <v>0</v>
      </c>
    </row>
    <row r="409" spans="1:612" ht="29.25" customHeight="1" x14ac:dyDescent="0.25">
      <c r="B409" s="579" t="str">
        <f t="shared" si="1336"/>
        <v>C4</v>
      </c>
      <c r="C409" s="598" t="s">
        <v>311</v>
      </c>
      <c r="D409" s="710">
        <v>40881</v>
      </c>
      <c r="E409" s="711">
        <v>227119</v>
      </c>
      <c r="F409" s="711"/>
      <c r="G409" s="711">
        <f t="shared" si="1342"/>
        <v>268000</v>
      </c>
      <c r="H409" s="711">
        <v>40881.355932203383</v>
      </c>
      <c r="I409" s="711">
        <v>227118.64406779662</v>
      </c>
      <c r="J409" s="711"/>
      <c r="K409" s="691">
        <f t="shared" si="1343"/>
        <v>268000</v>
      </c>
      <c r="L409" s="589"/>
      <c r="M409" s="1092"/>
      <c r="N409" s="48" t="s">
        <v>305</v>
      </c>
      <c r="O409" s="1037"/>
      <c r="P409" s="1037"/>
      <c r="Q409" s="1073"/>
      <c r="R409" s="1073"/>
      <c r="S409" s="1073"/>
      <c r="T409" s="1073"/>
      <c r="U409" s="1073"/>
      <c r="V409" s="1073"/>
      <c r="W409" s="1075"/>
      <c r="X409" s="1077"/>
      <c r="Y409" s="1037"/>
      <c r="Z409" s="1037"/>
      <c r="AA409" s="1037"/>
      <c r="AB409" s="1037"/>
      <c r="AC409" s="1037"/>
      <c r="AD409" s="1037"/>
      <c r="AE409" s="1037"/>
      <c r="AF409" s="1037"/>
      <c r="AG409" s="1041"/>
      <c r="AH409" s="1079"/>
      <c r="AI409" s="1081"/>
      <c r="AJ409" s="1081"/>
      <c r="AK409" s="1088">
        <f t="shared" si="1329"/>
        <v>0</v>
      </c>
      <c r="AL409" s="1079"/>
      <c r="AM409" s="1081"/>
      <c r="AN409" s="1081"/>
      <c r="AO409" s="1083">
        <f t="shared" si="1330"/>
        <v>0</v>
      </c>
      <c r="AP409" s="1085"/>
      <c r="AQ409" s="1081"/>
      <c r="AR409" s="1081"/>
      <c r="AS409" s="1088">
        <f t="shared" si="1331"/>
        <v>0</v>
      </c>
      <c r="AT409" s="1079"/>
      <c r="AU409" s="1081"/>
      <c r="AV409" s="1081"/>
      <c r="AW409" s="1083"/>
      <c r="AX409" s="1085"/>
      <c r="AY409" s="1081"/>
      <c r="AZ409" s="1081"/>
      <c r="BA409" s="1088"/>
      <c r="BB409" s="1079"/>
      <c r="BC409" s="1081"/>
      <c r="BD409" s="1081"/>
      <c r="BE409" s="1083"/>
      <c r="BF409" s="1085"/>
      <c r="BG409" s="1081"/>
      <c r="BH409" s="1081"/>
      <c r="BI409" s="1088"/>
      <c r="BJ409" s="1079"/>
      <c r="BK409" s="1081"/>
      <c r="BL409" s="1081"/>
      <c r="BM409" s="1083"/>
      <c r="BN409" s="1085"/>
      <c r="BO409" s="1081"/>
      <c r="BP409" s="1081"/>
      <c r="BQ409" s="1088"/>
      <c r="BR409" s="1079"/>
      <c r="BS409" s="1081"/>
      <c r="BT409" s="1081"/>
      <c r="BU409" s="1083"/>
      <c r="BV409" s="1085"/>
      <c r="BW409" s="1081"/>
      <c r="BX409" s="1081"/>
      <c r="BY409" s="1088"/>
      <c r="BZ409" s="1079"/>
      <c r="CA409" s="1081"/>
      <c r="CB409" s="1081"/>
      <c r="CC409" s="1083"/>
      <c r="CD409" s="1097"/>
      <c r="CE409" s="1099"/>
      <c r="CF409" s="1099"/>
      <c r="CG409" s="1101"/>
      <c r="CH409" s="695"/>
      <c r="CI409" s="118"/>
      <c r="CJ409" s="988"/>
      <c r="CK409" s="970"/>
      <c r="CL409" s="970"/>
      <c r="CM409" s="974"/>
      <c r="CN409" s="988">
        <v>0</v>
      </c>
      <c r="CO409" s="970">
        <f t="shared" si="1319"/>
        <v>0</v>
      </c>
      <c r="CP409" s="970">
        <f t="shared" si="1320"/>
        <v>0</v>
      </c>
      <c r="CQ409" s="970">
        <f t="shared" si="1321"/>
        <v>0</v>
      </c>
      <c r="CR409" s="972">
        <f t="shared" si="1322"/>
        <v>0</v>
      </c>
      <c r="CS409" s="974">
        <f t="shared" si="1323"/>
        <v>0</v>
      </c>
      <c r="CT409" s="2">
        <f t="shared" si="1324"/>
        <v>0</v>
      </c>
    </row>
    <row r="410" spans="1:612" ht="29.25" customHeight="1" x14ac:dyDescent="0.25">
      <c r="B410" s="579" t="str">
        <f>B409</f>
        <v>C4</v>
      </c>
      <c r="C410" s="705" t="s">
        <v>740</v>
      </c>
      <c r="D410" s="716">
        <f>SUM(D411:D413)</f>
        <v>24039292.110059299</v>
      </c>
      <c r="E410" s="715">
        <f>SUM(E411:E413)</f>
        <v>133551622.83366275</v>
      </c>
      <c r="F410" s="715">
        <f t="shared" ref="F410:BO410" si="1344">+F411+F412</f>
        <v>0</v>
      </c>
      <c r="G410" s="715">
        <f>SUM(G411:G413)</f>
        <v>157590914.94372207</v>
      </c>
      <c r="H410" s="715">
        <f>SUM(H411:H413)</f>
        <v>22236661.266101696</v>
      </c>
      <c r="I410" s="715">
        <f>SUM(I411:I413)</f>
        <v>123537007.03389831</v>
      </c>
      <c r="J410" s="715">
        <f t="shared" si="1344"/>
        <v>0</v>
      </c>
      <c r="K410" s="717">
        <f>SUM(K411:K413)</f>
        <v>145773668.30000001</v>
      </c>
      <c r="L410" s="709">
        <f t="shared" si="1344"/>
        <v>0</v>
      </c>
      <c r="M410" s="707">
        <f t="shared" si="1344"/>
        <v>0</v>
      </c>
      <c r="N410" s="707">
        <f t="shared" si="1344"/>
        <v>0</v>
      </c>
      <c r="O410" s="707">
        <f t="shared" si="1344"/>
        <v>0</v>
      </c>
      <c r="P410" s="707">
        <f t="shared" si="1344"/>
        <v>0</v>
      </c>
      <c r="Q410" s="707">
        <f t="shared" si="1344"/>
        <v>0</v>
      </c>
      <c r="R410" s="707">
        <f t="shared" si="1344"/>
        <v>0</v>
      </c>
      <c r="S410" s="707">
        <f t="shared" si="1344"/>
        <v>0</v>
      </c>
      <c r="T410" s="707">
        <f t="shared" si="1344"/>
        <v>0</v>
      </c>
      <c r="U410" s="707">
        <f t="shared" si="1344"/>
        <v>0</v>
      </c>
      <c r="V410" s="707">
        <f t="shared" si="1344"/>
        <v>0</v>
      </c>
      <c r="W410" s="707">
        <f t="shared" si="1344"/>
        <v>0</v>
      </c>
      <c r="X410" s="707">
        <f t="shared" si="1344"/>
        <v>0</v>
      </c>
      <c r="Y410" s="707">
        <f t="shared" si="1344"/>
        <v>0</v>
      </c>
      <c r="Z410" s="707">
        <f t="shared" si="1344"/>
        <v>0</v>
      </c>
      <c r="AA410" s="707">
        <f t="shared" si="1344"/>
        <v>0</v>
      </c>
      <c r="AB410" s="707">
        <f t="shared" si="1344"/>
        <v>0</v>
      </c>
      <c r="AC410" s="707">
        <f t="shared" si="1344"/>
        <v>0</v>
      </c>
      <c r="AD410" s="707">
        <f t="shared" si="1344"/>
        <v>0</v>
      </c>
      <c r="AE410" s="707">
        <f t="shared" si="1344"/>
        <v>0</v>
      </c>
      <c r="AF410" s="707">
        <f t="shared" si="1344"/>
        <v>0</v>
      </c>
      <c r="AG410" s="707">
        <f t="shared" si="1344"/>
        <v>0</v>
      </c>
      <c r="AH410" s="707">
        <f t="shared" si="1344"/>
        <v>0</v>
      </c>
      <c r="AI410" s="707">
        <f t="shared" si="1344"/>
        <v>0</v>
      </c>
      <c r="AJ410" s="707">
        <f t="shared" si="1344"/>
        <v>0</v>
      </c>
      <c r="AK410" s="707">
        <f t="shared" si="1344"/>
        <v>0</v>
      </c>
      <c r="AL410" s="707">
        <f t="shared" si="1344"/>
        <v>0</v>
      </c>
      <c r="AM410" s="707">
        <f t="shared" si="1344"/>
        <v>0</v>
      </c>
      <c r="AN410" s="707">
        <f t="shared" si="1344"/>
        <v>0</v>
      </c>
      <c r="AO410" s="707">
        <f t="shared" si="1344"/>
        <v>0</v>
      </c>
      <c r="AP410" s="707">
        <f t="shared" si="1344"/>
        <v>0</v>
      </c>
      <c r="AQ410" s="707">
        <f t="shared" si="1344"/>
        <v>0</v>
      </c>
      <c r="AR410" s="707">
        <f t="shared" si="1344"/>
        <v>0</v>
      </c>
      <c r="AS410" s="707">
        <f t="shared" si="1344"/>
        <v>0</v>
      </c>
      <c r="AT410" s="707">
        <f t="shared" si="1344"/>
        <v>0</v>
      </c>
      <c r="AU410" s="707">
        <f t="shared" si="1344"/>
        <v>0</v>
      </c>
      <c r="AV410" s="707">
        <f t="shared" si="1344"/>
        <v>0</v>
      </c>
      <c r="AW410" s="707">
        <f t="shared" si="1344"/>
        <v>0</v>
      </c>
      <c r="AX410" s="707">
        <f t="shared" si="1344"/>
        <v>0</v>
      </c>
      <c r="AY410" s="707">
        <f t="shared" si="1344"/>
        <v>0</v>
      </c>
      <c r="AZ410" s="707">
        <f t="shared" si="1344"/>
        <v>0</v>
      </c>
      <c r="BA410" s="707">
        <f t="shared" si="1344"/>
        <v>0</v>
      </c>
      <c r="BB410" s="707">
        <f t="shared" si="1344"/>
        <v>0</v>
      </c>
      <c r="BC410" s="707">
        <f t="shared" si="1344"/>
        <v>0</v>
      </c>
      <c r="BD410" s="707">
        <f t="shared" si="1344"/>
        <v>0</v>
      </c>
      <c r="BE410" s="707">
        <f t="shared" si="1344"/>
        <v>0</v>
      </c>
      <c r="BF410" s="707">
        <f t="shared" si="1344"/>
        <v>0</v>
      </c>
      <c r="BG410" s="707">
        <f t="shared" si="1344"/>
        <v>0</v>
      </c>
      <c r="BH410" s="707">
        <f t="shared" si="1344"/>
        <v>0</v>
      </c>
      <c r="BI410" s="707">
        <f t="shared" si="1344"/>
        <v>0</v>
      </c>
      <c r="BJ410" s="707">
        <f t="shared" si="1344"/>
        <v>0</v>
      </c>
      <c r="BK410" s="707">
        <f t="shared" si="1344"/>
        <v>0</v>
      </c>
      <c r="BL410" s="707">
        <f t="shared" si="1344"/>
        <v>0</v>
      </c>
      <c r="BM410" s="707">
        <f t="shared" si="1344"/>
        <v>0</v>
      </c>
      <c r="BN410" s="707">
        <f t="shared" si="1344"/>
        <v>0</v>
      </c>
      <c r="BO410" s="707">
        <f t="shared" si="1344"/>
        <v>0</v>
      </c>
      <c r="BP410" s="707">
        <f t="shared" ref="BP410:CG410" si="1345">+BP411+BP412</f>
        <v>0</v>
      </c>
      <c r="BQ410" s="707">
        <f t="shared" si="1345"/>
        <v>0</v>
      </c>
      <c r="BR410" s="707">
        <f t="shared" si="1345"/>
        <v>0</v>
      </c>
      <c r="BS410" s="707">
        <f t="shared" si="1345"/>
        <v>0</v>
      </c>
      <c r="BT410" s="707">
        <f t="shared" si="1345"/>
        <v>0</v>
      </c>
      <c r="BU410" s="707">
        <f t="shared" si="1345"/>
        <v>0</v>
      </c>
      <c r="BV410" s="707">
        <f t="shared" si="1345"/>
        <v>0</v>
      </c>
      <c r="BW410" s="707">
        <f t="shared" si="1345"/>
        <v>0</v>
      </c>
      <c r="BX410" s="707">
        <f t="shared" si="1345"/>
        <v>0</v>
      </c>
      <c r="BY410" s="707">
        <f t="shared" si="1345"/>
        <v>0</v>
      </c>
      <c r="BZ410" s="707">
        <f t="shared" si="1345"/>
        <v>0</v>
      </c>
      <c r="CA410" s="707">
        <f t="shared" si="1345"/>
        <v>0</v>
      </c>
      <c r="CB410" s="707">
        <f t="shared" si="1345"/>
        <v>0</v>
      </c>
      <c r="CC410" s="707">
        <f t="shared" si="1345"/>
        <v>0</v>
      </c>
      <c r="CD410" s="707">
        <f t="shared" si="1345"/>
        <v>0</v>
      </c>
      <c r="CE410" s="707">
        <f t="shared" si="1345"/>
        <v>0</v>
      </c>
      <c r="CF410" s="707">
        <f t="shared" si="1345"/>
        <v>0</v>
      </c>
      <c r="CG410" s="708">
        <f t="shared" si="1345"/>
        <v>0</v>
      </c>
      <c r="CH410" s="695" t="s">
        <v>739</v>
      </c>
      <c r="CI410" s="841" t="s">
        <v>766</v>
      </c>
      <c r="CJ410" s="843">
        <f>IF(H410=0,IF(CD410&gt;0,"Error",H410-CD410),H410-CD410)</f>
        <v>22236661.266101696</v>
      </c>
      <c r="CK410" s="842">
        <f t="shared" ref="CK410" si="1346">IF(I410=0,IF(CE410&gt;0,"Error",I410-CE410),I410-CE410)</f>
        <v>123537007.03389831</v>
      </c>
      <c r="CL410" s="838">
        <f t="shared" ref="CL410" si="1347">IF(J410=0,IF(CF410&gt;0,"Error",J410-CF410),J410-CF410)</f>
        <v>0</v>
      </c>
      <c r="CM410" s="839">
        <f t="shared" ref="CM410" si="1348">IF(K410=0,IF(CG410&gt;0,"Error",K410-CG410),K410-CG410)</f>
        <v>145773668.30000001</v>
      </c>
      <c r="CN410" s="843">
        <v>0</v>
      </c>
      <c r="CO410" s="842">
        <f t="shared" si="1319"/>
        <v>0</v>
      </c>
      <c r="CP410" s="838">
        <f t="shared" si="1320"/>
        <v>0</v>
      </c>
      <c r="CQ410" s="890">
        <f t="shared" si="1321"/>
        <v>0</v>
      </c>
      <c r="CR410" s="879">
        <f t="shared" si="1322"/>
        <v>0</v>
      </c>
      <c r="CS410" s="895">
        <f t="shared" si="1323"/>
        <v>0</v>
      </c>
      <c r="CT410" s="2">
        <f t="shared" si="1324"/>
        <v>0</v>
      </c>
    </row>
    <row r="411" spans="1:612" ht="29.25" customHeight="1" x14ac:dyDescent="0.25">
      <c r="B411" s="579" t="str">
        <f t="shared" ref="B411:B442" si="1349">B410</f>
        <v>C4</v>
      </c>
      <c r="C411" s="706" t="s">
        <v>741</v>
      </c>
      <c r="D411" s="712">
        <v>12432392.847457632</v>
      </c>
      <c r="E411" s="713">
        <v>69068849.152542382</v>
      </c>
      <c r="F411" s="714"/>
      <c r="G411" s="719">
        <f>+D411+E411</f>
        <v>81501242.000000015</v>
      </c>
      <c r="H411" s="718">
        <v>10461183.391525425</v>
      </c>
      <c r="I411" s="713">
        <v>58117685.508474581</v>
      </c>
      <c r="J411" s="713"/>
      <c r="K411" s="691">
        <f>+H411+I411</f>
        <v>68578868.900000006</v>
      </c>
      <c r="L411" s="693"/>
      <c r="M411" s="665"/>
      <c r="N411" s="663"/>
      <c r="O411" s="661"/>
      <c r="P411" s="661"/>
      <c r="Q411" s="687"/>
      <c r="R411" s="687"/>
      <c r="S411" s="687"/>
      <c r="T411" s="687"/>
      <c r="U411" s="687"/>
      <c r="V411" s="687"/>
      <c r="W411" s="688"/>
      <c r="X411" s="689"/>
      <c r="Y411" s="661"/>
      <c r="Z411" s="661"/>
      <c r="AA411" s="661"/>
      <c r="AB411" s="661"/>
      <c r="AC411" s="661"/>
      <c r="AD411" s="661"/>
      <c r="AE411" s="661"/>
      <c r="AF411" s="661"/>
      <c r="AG411" s="685"/>
      <c r="AH411" s="683"/>
      <c r="AI411" s="669"/>
      <c r="AJ411" s="669"/>
      <c r="AK411" s="681"/>
      <c r="AL411" s="683"/>
      <c r="AM411" s="669"/>
      <c r="AN411" s="669"/>
      <c r="AO411" s="671"/>
      <c r="AP411" s="679"/>
      <c r="AQ411" s="669"/>
      <c r="AR411" s="669"/>
      <c r="AS411" s="681"/>
      <c r="AT411" s="683"/>
      <c r="AU411" s="669"/>
      <c r="AV411" s="669"/>
      <c r="AW411" s="671"/>
      <c r="AX411" s="679"/>
      <c r="AY411" s="669"/>
      <c r="AZ411" s="669"/>
      <c r="BA411" s="681"/>
      <c r="BB411" s="683"/>
      <c r="BC411" s="669"/>
      <c r="BD411" s="669"/>
      <c r="BE411" s="671"/>
      <c r="BF411" s="679"/>
      <c r="BG411" s="669"/>
      <c r="BH411" s="669"/>
      <c r="BI411" s="681"/>
      <c r="BJ411" s="683"/>
      <c r="BK411" s="669"/>
      <c r="BL411" s="669"/>
      <c r="BM411" s="671"/>
      <c r="BN411" s="679"/>
      <c r="BO411" s="669"/>
      <c r="BP411" s="669"/>
      <c r="BQ411" s="681"/>
      <c r="BR411" s="683"/>
      <c r="BS411" s="669"/>
      <c r="BT411" s="669"/>
      <c r="BU411" s="671"/>
      <c r="BV411" s="679"/>
      <c r="BW411" s="669"/>
      <c r="BX411" s="669"/>
      <c r="BY411" s="681"/>
      <c r="BZ411" s="683"/>
      <c r="CA411" s="669"/>
      <c r="CB411" s="669"/>
      <c r="CC411" s="671"/>
      <c r="CD411" s="673"/>
      <c r="CE411" s="675"/>
      <c r="CF411" s="675"/>
      <c r="CG411" s="677"/>
      <c r="CH411" s="695"/>
      <c r="CI411" s="118"/>
      <c r="CJ411" s="840"/>
      <c r="CK411" s="745"/>
      <c r="CL411" s="745"/>
      <c r="CM411" s="746"/>
      <c r="CN411" s="840">
        <v>0</v>
      </c>
      <c r="CO411" s="851">
        <f t="shared" si="1319"/>
        <v>0</v>
      </c>
      <c r="CP411" s="851">
        <f t="shared" si="1320"/>
        <v>0</v>
      </c>
      <c r="CQ411" s="851">
        <f t="shared" si="1321"/>
        <v>0</v>
      </c>
      <c r="CR411" s="880">
        <f t="shared" si="1322"/>
        <v>0</v>
      </c>
      <c r="CS411" s="853">
        <f t="shared" si="1323"/>
        <v>0</v>
      </c>
      <c r="CT411" s="2">
        <f t="shared" si="1324"/>
        <v>0</v>
      </c>
    </row>
    <row r="412" spans="1:612" ht="29.25" customHeight="1" x14ac:dyDescent="0.25">
      <c r="B412" s="579" t="str">
        <f t="shared" si="1349"/>
        <v>C4</v>
      </c>
      <c r="C412" s="706" t="s">
        <v>742</v>
      </c>
      <c r="D412" s="692"/>
      <c r="E412" s="690"/>
      <c r="F412" s="164"/>
      <c r="G412" s="690">
        <f t="shared" ref="G412:G413" si="1350">+D412+E412</f>
        <v>0</v>
      </c>
      <c r="H412" s="693">
        <v>506643.63864406757</v>
      </c>
      <c r="I412" s="690">
        <v>2814686.8813559324</v>
      </c>
      <c r="J412" s="690"/>
      <c r="K412" s="691">
        <f>+H412+I412</f>
        <v>3321330.52</v>
      </c>
      <c r="L412" s="693"/>
      <c r="M412" s="665"/>
      <c r="N412" s="663"/>
      <c r="O412" s="661"/>
      <c r="P412" s="661"/>
      <c r="Q412" s="687"/>
      <c r="R412" s="687"/>
      <c r="S412" s="687"/>
      <c r="T412" s="687"/>
      <c r="U412" s="687"/>
      <c r="V412" s="687"/>
      <c r="W412" s="688"/>
      <c r="X412" s="689"/>
      <c r="Y412" s="661"/>
      <c r="Z412" s="661"/>
      <c r="AA412" s="661"/>
      <c r="AB412" s="661"/>
      <c r="AC412" s="661"/>
      <c r="AD412" s="661"/>
      <c r="AE412" s="661"/>
      <c r="AF412" s="661"/>
      <c r="AG412" s="685"/>
      <c r="AH412" s="683"/>
      <c r="AI412" s="669"/>
      <c r="AJ412" s="669"/>
      <c r="AK412" s="681"/>
      <c r="AL412" s="683"/>
      <c r="AM412" s="669"/>
      <c r="AN412" s="669"/>
      <c r="AO412" s="671"/>
      <c r="AP412" s="679"/>
      <c r="AQ412" s="669"/>
      <c r="AR412" s="669"/>
      <c r="AS412" s="681"/>
      <c r="AT412" s="683"/>
      <c r="AU412" s="669"/>
      <c r="AV412" s="669"/>
      <c r="AW412" s="671"/>
      <c r="AX412" s="679"/>
      <c r="AY412" s="669"/>
      <c r="AZ412" s="669"/>
      <c r="BA412" s="681"/>
      <c r="BB412" s="683"/>
      <c r="BC412" s="669"/>
      <c r="BD412" s="669"/>
      <c r="BE412" s="671"/>
      <c r="BF412" s="679"/>
      <c r="BG412" s="669"/>
      <c r="BH412" s="669"/>
      <c r="BI412" s="681"/>
      <c r="BJ412" s="683"/>
      <c r="BK412" s="669"/>
      <c r="BL412" s="669"/>
      <c r="BM412" s="671"/>
      <c r="BN412" s="679"/>
      <c r="BO412" s="669"/>
      <c r="BP412" s="669"/>
      <c r="BQ412" s="681"/>
      <c r="BR412" s="683"/>
      <c r="BS412" s="669"/>
      <c r="BT412" s="669"/>
      <c r="BU412" s="671"/>
      <c r="BV412" s="679"/>
      <c r="BW412" s="669"/>
      <c r="BX412" s="669"/>
      <c r="BY412" s="681"/>
      <c r="BZ412" s="683"/>
      <c r="CA412" s="669"/>
      <c r="CB412" s="669"/>
      <c r="CC412" s="671"/>
      <c r="CD412" s="673"/>
      <c r="CE412" s="675"/>
      <c r="CF412" s="675"/>
      <c r="CG412" s="677"/>
      <c r="CH412" s="695"/>
      <c r="CI412" s="118"/>
      <c r="CJ412" s="744"/>
      <c r="CK412" s="745"/>
      <c r="CL412" s="745"/>
      <c r="CM412" s="746"/>
      <c r="CN412" s="849">
        <v>0</v>
      </c>
      <c r="CO412" s="851">
        <f t="shared" si="1319"/>
        <v>0</v>
      </c>
      <c r="CP412" s="851">
        <f t="shared" si="1320"/>
        <v>0</v>
      </c>
      <c r="CQ412" s="851">
        <f t="shared" si="1321"/>
        <v>0</v>
      </c>
      <c r="CR412" s="861">
        <f t="shared" si="1322"/>
        <v>0</v>
      </c>
      <c r="CS412" s="853">
        <f t="shared" si="1323"/>
        <v>0</v>
      </c>
      <c r="CT412" s="2">
        <f t="shared" si="1324"/>
        <v>0</v>
      </c>
    </row>
    <row r="413" spans="1:612" ht="29.25" customHeight="1" x14ac:dyDescent="0.25">
      <c r="B413" s="579" t="str">
        <f t="shared" si="1349"/>
        <v>C4</v>
      </c>
      <c r="C413" s="598" t="s">
        <v>743</v>
      </c>
      <c r="D413" s="692">
        <v>11606899.262601666</v>
      </c>
      <c r="E413" s="690">
        <v>64482773.681120373</v>
      </c>
      <c r="F413" s="164"/>
      <c r="G413" s="720">
        <f t="shared" si="1350"/>
        <v>76089672.943722039</v>
      </c>
      <c r="H413" s="693">
        <v>11268834.235932201</v>
      </c>
      <c r="I413" s="690">
        <v>62604634.644067794</v>
      </c>
      <c r="J413" s="690"/>
      <c r="K413" s="691">
        <f>+H413+I413</f>
        <v>73873468.879999995</v>
      </c>
      <c r="L413" s="693"/>
      <c r="M413" s="665"/>
      <c r="N413" s="663"/>
      <c r="O413" s="661"/>
      <c r="P413" s="661"/>
      <c r="Q413" s="687"/>
      <c r="R413" s="687"/>
      <c r="S413" s="687"/>
      <c r="T413" s="687"/>
      <c r="U413" s="687"/>
      <c r="V413" s="687"/>
      <c r="W413" s="688"/>
      <c r="X413" s="689"/>
      <c r="Y413" s="661"/>
      <c r="Z413" s="661"/>
      <c r="AA413" s="661"/>
      <c r="AB413" s="661"/>
      <c r="AC413" s="661"/>
      <c r="AD413" s="661"/>
      <c r="AE413" s="661"/>
      <c r="AF413" s="661"/>
      <c r="AG413" s="685"/>
      <c r="AH413" s="683"/>
      <c r="AI413" s="669"/>
      <c r="AJ413" s="669"/>
      <c r="AK413" s="681"/>
      <c r="AL413" s="683"/>
      <c r="AM413" s="669"/>
      <c r="AN413" s="669"/>
      <c r="AO413" s="671"/>
      <c r="AP413" s="679"/>
      <c r="AQ413" s="669"/>
      <c r="AR413" s="669"/>
      <c r="AS413" s="681"/>
      <c r="AT413" s="683"/>
      <c r="AU413" s="669"/>
      <c r="AV413" s="669"/>
      <c r="AW413" s="671"/>
      <c r="AX413" s="679"/>
      <c r="AY413" s="669"/>
      <c r="AZ413" s="669"/>
      <c r="BA413" s="681"/>
      <c r="BB413" s="683"/>
      <c r="BC413" s="669"/>
      <c r="BD413" s="669"/>
      <c r="BE413" s="671"/>
      <c r="BF413" s="679"/>
      <c r="BG413" s="669"/>
      <c r="BH413" s="669"/>
      <c r="BI413" s="681"/>
      <c r="BJ413" s="683"/>
      <c r="BK413" s="669"/>
      <c r="BL413" s="669"/>
      <c r="BM413" s="671"/>
      <c r="BN413" s="679"/>
      <c r="BO413" s="669"/>
      <c r="BP413" s="669"/>
      <c r="BQ413" s="681"/>
      <c r="BR413" s="683"/>
      <c r="BS413" s="669"/>
      <c r="BT413" s="669"/>
      <c r="BU413" s="671"/>
      <c r="BV413" s="679"/>
      <c r="BW413" s="669"/>
      <c r="BX413" s="669"/>
      <c r="BY413" s="681"/>
      <c r="BZ413" s="683"/>
      <c r="CA413" s="669"/>
      <c r="CB413" s="669"/>
      <c r="CC413" s="671"/>
      <c r="CD413" s="673"/>
      <c r="CE413" s="675"/>
      <c r="CF413" s="675"/>
      <c r="CG413" s="677"/>
      <c r="CH413" s="695"/>
      <c r="CI413" s="118"/>
      <c r="CJ413" s="744"/>
      <c r="CK413" s="745"/>
      <c r="CL413" s="745"/>
      <c r="CM413" s="746"/>
      <c r="CN413" s="849">
        <v>0</v>
      </c>
      <c r="CO413" s="851">
        <f t="shared" si="1319"/>
        <v>0</v>
      </c>
      <c r="CP413" s="851">
        <f t="shared" si="1320"/>
        <v>0</v>
      </c>
      <c r="CQ413" s="851">
        <f t="shared" si="1321"/>
        <v>0</v>
      </c>
      <c r="CR413" s="861">
        <f t="shared" si="1322"/>
        <v>0</v>
      </c>
      <c r="CS413" s="853">
        <f t="shared" si="1323"/>
        <v>0</v>
      </c>
      <c r="CT413" s="2">
        <f t="shared" si="1324"/>
        <v>0</v>
      </c>
    </row>
    <row r="414" spans="1:612" ht="24.75" customHeight="1" x14ac:dyDescent="0.25">
      <c r="B414" s="579" t="str">
        <f t="shared" si="1349"/>
        <v>C4</v>
      </c>
      <c r="C414" s="607" t="s">
        <v>312</v>
      </c>
      <c r="D414" s="632">
        <f t="shared" ref="D414:G414" si="1351">+D415</f>
        <v>7945630</v>
      </c>
      <c r="E414" s="34">
        <f t="shared" si="1351"/>
        <v>47016100</v>
      </c>
      <c r="F414" s="34">
        <f t="shared" si="1351"/>
        <v>0</v>
      </c>
      <c r="G414" s="34">
        <f t="shared" si="1351"/>
        <v>54961730</v>
      </c>
      <c r="H414" s="34">
        <f>+H415</f>
        <v>8383992.7255932167</v>
      </c>
      <c r="I414" s="34">
        <f>+I415</f>
        <v>46577737.364406787</v>
      </c>
      <c r="J414" s="34"/>
      <c r="K414" s="633">
        <f>+K415</f>
        <v>54961730.090000004</v>
      </c>
      <c r="L414" s="585"/>
      <c r="M414" s="34">
        <f>+M415</f>
        <v>17980585.636666667</v>
      </c>
      <c r="N414" s="90"/>
      <c r="O414" s="35"/>
      <c r="P414" s="35"/>
      <c r="Q414" s="90"/>
      <c r="R414" s="90"/>
      <c r="S414" s="89"/>
      <c r="T414" s="116"/>
      <c r="U414" s="90"/>
      <c r="V414" s="36"/>
      <c r="W414" s="90"/>
      <c r="X414" s="36"/>
      <c r="Y414" s="36"/>
      <c r="Z414" s="36"/>
      <c r="AA414" s="36"/>
      <c r="AB414" s="36"/>
      <c r="AC414" s="36"/>
      <c r="AD414" s="36"/>
      <c r="AE414" s="36"/>
      <c r="AF414" s="36"/>
      <c r="AG414" s="416"/>
      <c r="AH414" s="331">
        <f t="shared" ref="AH414:CC414" si="1352">+AH415</f>
        <v>0</v>
      </c>
      <c r="AI414" s="37">
        <f t="shared" si="1352"/>
        <v>0</v>
      </c>
      <c r="AJ414" s="37">
        <f t="shared" si="1352"/>
        <v>0</v>
      </c>
      <c r="AK414" s="284">
        <f t="shared" si="1352"/>
        <v>0</v>
      </c>
      <c r="AL414" s="331">
        <f t="shared" si="1352"/>
        <v>0</v>
      </c>
      <c r="AM414" s="37">
        <f t="shared" si="1352"/>
        <v>0</v>
      </c>
      <c r="AN414" s="37">
        <f t="shared" si="1352"/>
        <v>0</v>
      </c>
      <c r="AO414" s="332">
        <f t="shared" si="1352"/>
        <v>0</v>
      </c>
      <c r="AP414" s="491">
        <f t="shared" si="1352"/>
        <v>0</v>
      </c>
      <c r="AQ414" s="37">
        <f t="shared" si="1352"/>
        <v>0</v>
      </c>
      <c r="AR414" s="37">
        <f t="shared" si="1352"/>
        <v>0</v>
      </c>
      <c r="AS414" s="284">
        <f t="shared" si="1352"/>
        <v>0</v>
      </c>
      <c r="AT414" s="331">
        <f t="shared" si="1352"/>
        <v>0</v>
      </c>
      <c r="AU414" s="37">
        <f t="shared" si="1352"/>
        <v>0</v>
      </c>
      <c r="AV414" s="37">
        <f t="shared" si="1352"/>
        <v>0</v>
      </c>
      <c r="AW414" s="332">
        <f t="shared" si="1352"/>
        <v>0</v>
      </c>
      <c r="AX414" s="491">
        <f t="shared" si="1352"/>
        <v>0</v>
      </c>
      <c r="AY414" s="37">
        <f t="shared" si="1352"/>
        <v>0</v>
      </c>
      <c r="AZ414" s="37">
        <f t="shared" si="1352"/>
        <v>0</v>
      </c>
      <c r="BA414" s="284">
        <f t="shared" si="1352"/>
        <v>0</v>
      </c>
      <c r="BB414" s="331">
        <f t="shared" si="1352"/>
        <v>28977.829067796611</v>
      </c>
      <c r="BC414" s="37">
        <f t="shared" si="1352"/>
        <v>160987.93926553673</v>
      </c>
      <c r="BD414" s="37">
        <f t="shared" si="1352"/>
        <v>0</v>
      </c>
      <c r="BE414" s="332">
        <f t="shared" si="1352"/>
        <v>189965.76833333334</v>
      </c>
      <c r="BF414" s="491">
        <f t="shared" si="1352"/>
        <v>1343649.0790677967</v>
      </c>
      <c r="BG414" s="37">
        <f t="shared" si="1352"/>
        <v>7610791.6892655371</v>
      </c>
      <c r="BH414" s="37">
        <f t="shared" si="1352"/>
        <v>0</v>
      </c>
      <c r="BI414" s="284">
        <f t="shared" si="1352"/>
        <v>8954440.7683333345</v>
      </c>
      <c r="BJ414" s="331">
        <f t="shared" si="1352"/>
        <v>0</v>
      </c>
      <c r="BK414" s="37">
        <f t="shared" si="1352"/>
        <v>0</v>
      </c>
      <c r="BL414" s="37">
        <f t="shared" si="1352"/>
        <v>0</v>
      </c>
      <c r="BM414" s="332">
        <f t="shared" si="1352"/>
        <v>0</v>
      </c>
      <c r="BN414" s="491">
        <f t="shared" si="1352"/>
        <v>2702807.25</v>
      </c>
      <c r="BO414" s="37">
        <f t="shared" si="1352"/>
        <v>15161667.75</v>
      </c>
      <c r="BP414" s="37">
        <f t="shared" si="1352"/>
        <v>0</v>
      </c>
      <c r="BQ414" s="284">
        <f t="shared" si="1352"/>
        <v>17864475</v>
      </c>
      <c r="BR414" s="331">
        <f t="shared" si="1352"/>
        <v>0</v>
      </c>
      <c r="BS414" s="37">
        <f t="shared" si="1352"/>
        <v>0</v>
      </c>
      <c r="BT414" s="37">
        <f t="shared" si="1352"/>
        <v>0</v>
      </c>
      <c r="BU414" s="332">
        <f t="shared" si="1352"/>
        <v>0</v>
      </c>
      <c r="BV414" s="491">
        <f t="shared" si="1352"/>
        <v>10937.913559322034</v>
      </c>
      <c r="BW414" s="37">
        <f t="shared" si="1352"/>
        <v>60766.186440677971</v>
      </c>
      <c r="BX414" s="37">
        <f t="shared" si="1352"/>
        <v>0</v>
      </c>
      <c r="BY414" s="284">
        <f t="shared" si="1352"/>
        <v>71704.100000000006</v>
      </c>
      <c r="BZ414" s="331">
        <f t="shared" si="1352"/>
        <v>0</v>
      </c>
      <c r="CA414" s="37">
        <f t="shared" si="1352"/>
        <v>0</v>
      </c>
      <c r="CB414" s="37">
        <f t="shared" si="1352"/>
        <v>0</v>
      </c>
      <c r="CC414" s="332">
        <f t="shared" si="1352"/>
        <v>0</v>
      </c>
      <c r="CD414" s="373">
        <f t="shared" ref="CD414:CG418" si="1353">+AH414+AL414+AP414+AT414+AX414+BB414+BF414+BJ414+BN414+BR414+BV414+BZ414</f>
        <v>4086372.0716949156</v>
      </c>
      <c r="CE414" s="115">
        <f t="shared" si="1353"/>
        <v>22994213.564971752</v>
      </c>
      <c r="CF414" s="115">
        <f t="shared" si="1353"/>
        <v>0</v>
      </c>
      <c r="CG414" s="374">
        <f t="shared" si="1353"/>
        <v>27080585.63666667</v>
      </c>
      <c r="CH414" s="695" t="s">
        <v>739</v>
      </c>
      <c r="CI414" s="118" t="s">
        <v>766</v>
      </c>
      <c r="CJ414" s="747">
        <f>IF(H414=0,IF(CD414&gt;0,"Error",H414-CD414),H414-CD414)</f>
        <v>4297620.6538983006</v>
      </c>
      <c r="CK414" s="748">
        <f t="shared" ref="CK414:CK415" si="1354">IF(I414=0,IF(CE414&gt;0,"Error",I414-CE414),I414-CE414)</f>
        <v>23583523.799435034</v>
      </c>
      <c r="CL414" s="748">
        <f t="shared" ref="CL414:CL415" si="1355">IF(J414=0,IF(CF414&gt;0,"Error",J414-CF414),J414-CF414)</f>
        <v>0</v>
      </c>
      <c r="CM414" s="749">
        <f t="shared" ref="CM414:CM415" si="1356">IF(K414=0,IF(CG414&gt;0,"Error",K414-CG414),K414-CG414)</f>
        <v>27881144.453333333</v>
      </c>
      <c r="CN414" s="747">
        <v>0</v>
      </c>
      <c r="CO414" s="748">
        <f t="shared" si="1319"/>
        <v>4086372.0716949156</v>
      </c>
      <c r="CP414" s="748">
        <f t="shared" si="1320"/>
        <v>0</v>
      </c>
      <c r="CQ414" s="748">
        <f t="shared" si="1321"/>
        <v>22994213.564971752</v>
      </c>
      <c r="CR414" s="862">
        <f t="shared" si="1322"/>
        <v>0</v>
      </c>
      <c r="CS414" s="749">
        <f t="shared" si="1323"/>
        <v>27080585.636666667</v>
      </c>
      <c r="CT414" s="2">
        <f t="shared" si="1324"/>
        <v>0</v>
      </c>
    </row>
    <row r="415" spans="1:612" s="4" customFormat="1" ht="41.25" customHeight="1" x14ac:dyDescent="0.25">
      <c r="A415" s="7"/>
      <c r="B415" s="579" t="str">
        <f t="shared" si="1349"/>
        <v>C4</v>
      </c>
      <c r="C415" s="597" t="s">
        <v>313</v>
      </c>
      <c r="D415" s="630">
        <v>7945630</v>
      </c>
      <c r="E415" s="38">
        <v>47016100</v>
      </c>
      <c r="F415" s="38"/>
      <c r="G415" s="38">
        <f t="shared" ref="G415" si="1357">+D415+E415+F415</f>
        <v>54961730</v>
      </c>
      <c r="H415" s="38">
        <v>8383992.7255932167</v>
      </c>
      <c r="I415" s="38">
        <v>46577737.364406787</v>
      </c>
      <c r="J415" s="38"/>
      <c r="K415" s="631">
        <f>+H415+I415</f>
        <v>54961730.090000004</v>
      </c>
      <c r="L415" s="584">
        <v>54961730.090000004</v>
      </c>
      <c r="M415" s="38">
        <f>+M416+M417+M418</f>
        <v>17980585.636666667</v>
      </c>
      <c r="N415" s="38"/>
      <c r="O415" s="39"/>
      <c r="P415" s="39"/>
      <c r="Q415" s="40"/>
      <c r="R415" s="40"/>
      <c r="S415" s="40"/>
      <c r="T415" s="47"/>
      <c r="U415" s="40"/>
      <c r="V415" s="40"/>
      <c r="W415" s="40"/>
      <c r="X415" s="40"/>
      <c r="Y415" s="40"/>
      <c r="Z415" s="40"/>
      <c r="AA415" s="40"/>
      <c r="AB415" s="40"/>
      <c r="AC415" s="40"/>
      <c r="AD415" s="40"/>
      <c r="AE415" s="40"/>
      <c r="AF415" s="40"/>
      <c r="AG415" s="407"/>
      <c r="AH415" s="333">
        <f>+AH416+AH417+AH418</f>
        <v>0</v>
      </c>
      <c r="AI415" s="22">
        <f t="shared" ref="AI415:AJ415" si="1358">+AI416+AI417+AI418</f>
        <v>0</v>
      </c>
      <c r="AJ415" s="22">
        <f t="shared" si="1358"/>
        <v>0</v>
      </c>
      <c r="AK415" s="281">
        <f>AH415+AI415+AJ415</f>
        <v>0</v>
      </c>
      <c r="AL415" s="333">
        <f>+AL416+AL417+AL418</f>
        <v>0</v>
      </c>
      <c r="AM415" s="22">
        <f t="shared" ref="AM415" si="1359">+AM416+AM417+AM418</f>
        <v>0</v>
      </c>
      <c r="AN415" s="22">
        <f t="shared" ref="AN415" si="1360">+AN416+AN417+AN418</f>
        <v>0</v>
      </c>
      <c r="AO415" s="334">
        <f>AL415+AM415+AN415</f>
        <v>0</v>
      </c>
      <c r="AP415" s="492">
        <f>+AP416+AP417+AP418</f>
        <v>0</v>
      </c>
      <c r="AQ415" s="22">
        <f t="shared" ref="AQ415" si="1361">+AQ416+AQ417+AQ418</f>
        <v>0</v>
      </c>
      <c r="AR415" s="22">
        <f t="shared" ref="AR415" si="1362">+AR416+AR417+AR418</f>
        <v>0</v>
      </c>
      <c r="AS415" s="281">
        <f>AP415+AQ415+AR415</f>
        <v>0</v>
      </c>
      <c r="AT415" s="333">
        <f>+AT416+AT417+AT418</f>
        <v>0</v>
      </c>
      <c r="AU415" s="22">
        <f t="shared" ref="AU415" si="1363">+AU416+AU417+AU418</f>
        <v>0</v>
      </c>
      <c r="AV415" s="22">
        <f t="shared" ref="AV415" si="1364">+AV416+AV417+AV418</f>
        <v>0</v>
      </c>
      <c r="AW415" s="334">
        <f>AT415+AU415+AV415</f>
        <v>0</v>
      </c>
      <c r="AX415" s="492">
        <f>+AX416+AX417+AX418</f>
        <v>0</v>
      </c>
      <c r="AY415" s="22">
        <f t="shared" ref="AY415" si="1365">+AY416+AY417+AY418</f>
        <v>0</v>
      </c>
      <c r="AZ415" s="22">
        <f t="shared" ref="AZ415" si="1366">+AZ416+AZ417+AZ418</f>
        <v>0</v>
      </c>
      <c r="BA415" s="281">
        <f>AX415+AY415+AZ415</f>
        <v>0</v>
      </c>
      <c r="BB415" s="333">
        <f>+BB416+BB417+BB418</f>
        <v>28977.829067796611</v>
      </c>
      <c r="BC415" s="22">
        <f t="shared" ref="BC415" si="1367">+BC416+BC417+BC418</f>
        <v>160987.93926553673</v>
      </c>
      <c r="BD415" s="22">
        <f t="shared" ref="BD415" si="1368">+BD416+BD417+BD418</f>
        <v>0</v>
      </c>
      <c r="BE415" s="334">
        <f>BB415+BC415+BD415</f>
        <v>189965.76833333334</v>
      </c>
      <c r="BF415" s="492">
        <f>+BF416+BF417+BF418</f>
        <v>1343649.0790677967</v>
      </c>
      <c r="BG415" s="22">
        <f t="shared" ref="BG415" si="1369">+BG416+BG417+BG418</f>
        <v>7610791.6892655371</v>
      </c>
      <c r="BH415" s="22">
        <f t="shared" ref="BH415" si="1370">+BH416+BH417+BH418</f>
        <v>0</v>
      </c>
      <c r="BI415" s="281">
        <f>BF415+BG415+BH415</f>
        <v>8954440.7683333345</v>
      </c>
      <c r="BJ415" s="333">
        <f>+BJ416+BJ417+BJ418</f>
        <v>0</v>
      </c>
      <c r="BK415" s="22">
        <f t="shared" ref="BK415" si="1371">+BK416+BK417+BK418</f>
        <v>0</v>
      </c>
      <c r="BL415" s="22">
        <f t="shared" ref="BL415" si="1372">+BL416+BL417+BL418</f>
        <v>0</v>
      </c>
      <c r="BM415" s="334">
        <f>BJ415+BK415+BL415</f>
        <v>0</v>
      </c>
      <c r="BN415" s="492">
        <f>+BN416+BN417+BN418</f>
        <v>2702807.25</v>
      </c>
      <c r="BO415" s="22">
        <f t="shared" ref="BO415" si="1373">+BO416+BO417+BO418</f>
        <v>15161667.75</v>
      </c>
      <c r="BP415" s="22">
        <f t="shared" ref="BP415" si="1374">+BP416+BP417+BP418</f>
        <v>0</v>
      </c>
      <c r="BQ415" s="281">
        <f>BN415+BO415+BP415</f>
        <v>17864475</v>
      </c>
      <c r="BR415" s="333">
        <f>+BR416+BR417+BR418</f>
        <v>0</v>
      </c>
      <c r="BS415" s="22">
        <f t="shared" ref="BS415" si="1375">+BS416+BS417+BS418</f>
        <v>0</v>
      </c>
      <c r="BT415" s="22">
        <f t="shared" ref="BT415" si="1376">+BT416+BT417+BT418</f>
        <v>0</v>
      </c>
      <c r="BU415" s="334">
        <f>BR415+BS415+BT415</f>
        <v>0</v>
      </c>
      <c r="BV415" s="492">
        <f>+BV416+BV417+BV418</f>
        <v>10937.913559322034</v>
      </c>
      <c r="BW415" s="22">
        <f t="shared" ref="BW415" si="1377">+BW416+BW417+BW418</f>
        <v>60766.186440677971</v>
      </c>
      <c r="BX415" s="22">
        <f t="shared" ref="BX415" si="1378">+BX416+BX417+BX418</f>
        <v>0</v>
      </c>
      <c r="BY415" s="281">
        <f>BV415+BW415+BX415</f>
        <v>71704.100000000006</v>
      </c>
      <c r="BZ415" s="333">
        <f>+BZ416+BZ417+BZ418</f>
        <v>0</v>
      </c>
      <c r="CA415" s="22">
        <f t="shared" ref="CA415" si="1379">+CA416+CA417+CA418</f>
        <v>0</v>
      </c>
      <c r="CB415" s="22">
        <f t="shared" ref="CB415" si="1380">+CB416+CB417+CB418</f>
        <v>0</v>
      </c>
      <c r="CC415" s="334">
        <f>BZ415+CA415+CB415</f>
        <v>0</v>
      </c>
      <c r="CD415" s="379">
        <f t="shared" si="1353"/>
        <v>4086372.0716949156</v>
      </c>
      <c r="CE415" s="161">
        <f t="shared" si="1353"/>
        <v>22994213.564971752</v>
      </c>
      <c r="CF415" s="161">
        <f t="shared" si="1353"/>
        <v>0</v>
      </c>
      <c r="CG415" s="380">
        <f t="shared" si="1353"/>
        <v>27080585.63666667</v>
      </c>
      <c r="CH415" s="695" t="s">
        <v>739</v>
      </c>
      <c r="CI415" s="118" t="s">
        <v>766</v>
      </c>
      <c r="CJ415" s="750">
        <f>IF(H415=0,IF(CD415&gt;0,"Error",H415-CD415),H415-CD415)</f>
        <v>4297620.6538983006</v>
      </c>
      <c r="CK415" s="751">
        <f t="shared" si="1354"/>
        <v>23583523.799435034</v>
      </c>
      <c r="CL415" s="751">
        <f t="shared" si="1355"/>
        <v>0</v>
      </c>
      <c r="CM415" s="752">
        <f t="shared" si="1356"/>
        <v>27881144.453333333</v>
      </c>
      <c r="CN415" s="750">
        <v>0</v>
      </c>
      <c r="CO415" s="751">
        <f t="shared" si="1319"/>
        <v>4086372.0716949156</v>
      </c>
      <c r="CP415" s="751">
        <f t="shared" si="1320"/>
        <v>0</v>
      </c>
      <c r="CQ415" s="751">
        <f t="shared" si="1321"/>
        <v>22994213.564971752</v>
      </c>
      <c r="CR415" s="863">
        <f t="shared" si="1322"/>
        <v>0</v>
      </c>
      <c r="CS415" s="752">
        <f t="shared" si="1323"/>
        <v>27080585.636666667</v>
      </c>
      <c r="CT415" s="2">
        <f t="shared" si="1324"/>
        <v>0</v>
      </c>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c r="IW415" s="2"/>
      <c r="IX415" s="2"/>
      <c r="IY415" s="2"/>
      <c r="IZ415" s="2"/>
      <c r="JA415" s="2"/>
      <c r="JB415" s="2"/>
      <c r="JC415" s="2"/>
      <c r="JD415" s="2"/>
      <c r="JE415" s="2"/>
      <c r="JF415" s="2"/>
      <c r="JG415" s="2"/>
      <c r="JH415" s="2"/>
      <c r="JI415" s="2"/>
      <c r="JJ415" s="2"/>
      <c r="JK415" s="2"/>
      <c r="JL415" s="2"/>
      <c r="JM415" s="2"/>
      <c r="JN415" s="2"/>
      <c r="JO415" s="2"/>
      <c r="JP415" s="2"/>
      <c r="JQ415" s="2"/>
      <c r="JR415" s="2"/>
      <c r="JS415" s="2"/>
      <c r="JT415" s="2"/>
      <c r="JU415" s="2"/>
      <c r="JV415" s="2"/>
      <c r="JW415" s="2"/>
      <c r="JX415" s="2"/>
      <c r="JY415" s="2"/>
      <c r="JZ415" s="2"/>
      <c r="KA415" s="2"/>
      <c r="KB415" s="2"/>
      <c r="KC415" s="2"/>
      <c r="KD415" s="2"/>
      <c r="KE415" s="2"/>
      <c r="KF415" s="2"/>
      <c r="KG415" s="2"/>
      <c r="KH415" s="2"/>
      <c r="KI415" s="2"/>
      <c r="KJ415" s="2"/>
      <c r="KK415" s="2"/>
      <c r="KL415" s="2"/>
      <c r="KM415" s="2"/>
      <c r="KN415" s="2"/>
      <c r="KO415" s="2"/>
      <c r="KP415" s="2"/>
      <c r="KQ415" s="2"/>
      <c r="KR415" s="2"/>
      <c r="KS415" s="2"/>
      <c r="KT415" s="2"/>
      <c r="KU415" s="2"/>
      <c r="KV415" s="2"/>
      <c r="KW415" s="2"/>
      <c r="KX415" s="2"/>
      <c r="KY415" s="2"/>
      <c r="KZ415" s="2"/>
      <c r="LA415" s="2"/>
      <c r="LB415" s="2"/>
      <c r="LC415" s="2"/>
      <c r="LD415" s="2"/>
      <c r="LE415" s="2"/>
      <c r="LF415" s="2"/>
      <c r="LG415" s="2"/>
      <c r="LH415" s="2"/>
      <c r="LI415" s="2"/>
      <c r="LJ415" s="2"/>
      <c r="LK415" s="2"/>
      <c r="LL415" s="2"/>
      <c r="LM415" s="2"/>
      <c r="LN415" s="2"/>
      <c r="LO415" s="2"/>
      <c r="LP415" s="2"/>
      <c r="LQ415" s="2"/>
      <c r="LR415" s="2"/>
      <c r="LS415" s="2"/>
      <c r="LT415" s="2"/>
      <c r="LU415" s="2"/>
      <c r="LV415" s="2"/>
      <c r="LW415" s="2"/>
      <c r="LX415" s="2"/>
      <c r="LY415" s="2"/>
      <c r="LZ415" s="2"/>
      <c r="MA415" s="2"/>
      <c r="MB415" s="2"/>
      <c r="MC415" s="2"/>
      <c r="MD415" s="2"/>
      <c r="ME415" s="2"/>
      <c r="MF415" s="2"/>
      <c r="MG415" s="2"/>
      <c r="MH415" s="2"/>
      <c r="MI415" s="2"/>
      <c r="MJ415" s="2"/>
      <c r="MK415" s="2"/>
      <c r="ML415" s="2"/>
      <c r="MM415" s="2"/>
      <c r="MN415" s="2"/>
      <c r="MO415" s="2"/>
      <c r="MP415" s="2"/>
      <c r="MQ415" s="2"/>
      <c r="MR415" s="2"/>
      <c r="MS415" s="2"/>
      <c r="MT415" s="2"/>
      <c r="MU415" s="2"/>
      <c r="MV415" s="2"/>
      <c r="MW415" s="2"/>
      <c r="MX415" s="2"/>
      <c r="MY415" s="2"/>
      <c r="MZ415" s="2"/>
      <c r="NA415" s="2"/>
      <c r="NB415" s="2"/>
      <c r="NC415" s="2"/>
      <c r="ND415" s="2"/>
      <c r="NE415" s="2"/>
      <c r="NF415" s="2"/>
      <c r="NG415" s="2"/>
      <c r="NH415" s="2"/>
      <c r="NI415" s="2"/>
      <c r="NJ415" s="2"/>
      <c r="NK415" s="2"/>
      <c r="NL415" s="2"/>
      <c r="NM415" s="2"/>
      <c r="NN415" s="2"/>
      <c r="NO415" s="2"/>
      <c r="NP415" s="2"/>
      <c r="NQ415" s="2"/>
      <c r="NR415" s="2"/>
      <c r="NS415" s="2"/>
      <c r="NT415" s="2"/>
      <c r="NU415" s="2"/>
      <c r="NV415" s="2"/>
      <c r="NW415" s="2"/>
      <c r="NX415" s="2"/>
      <c r="NY415" s="2"/>
      <c r="NZ415" s="2"/>
      <c r="OA415" s="2"/>
      <c r="OB415" s="2"/>
      <c r="OC415" s="2"/>
      <c r="OD415" s="2"/>
      <c r="OE415" s="2"/>
      <c r="OF415" s="2"/>
      <c r="OG415" s="2"/>
      <c r="OH415" s="2"/>
      <c r="OI415" s="2"/>
      <c r="OJ415" s="2"/>
      <c r="OK415" s="2"/>
      <c r="OL415" s="2"/>
      <c r="OM415" s="2"/>
      <c r="ON415" s="2"/>
      <c r="OO415" s="2"/>
      <c r="OP415" s="2"/>
      <c r="OQ415" s="2"/>
      <c r="OR415" s="2"/>
      <c r="OS415" s="2"/>
      <c r="OT415" s="2"/>
      <c r="OU415" s="2"/>
      <c r="OV415" s="2"/>
      <c r="OW415" s="2"/>
      <c r="OX415" s="2"/>
      <c r="OY415" s="2"/>
      <c r="OZ415" s="2"/>
      <c r="PA415" s="2"/>
      <c r="PB415" s="2"/>
      <c r="PC415" s="2"/>
      <c r="PD415" s="2"/>
      <c r="PE415" s="2"/>
      <c r="PF415" s="2"/>
      <c r="PG415" s="2"/>
      <c r="PH415" s="2"/>
      <c r="PI415" s="2"/>
      <c r="PJ415" s="2"/>
      <c r="PK415" s="2"/>
      <c r="PL415" s="2"/>
      <c r="PM415" s="2"/>
      <c r="PN415" s="2"/>
      <c r="PO415" s="2"/>
      <c r="PP415" s="2"/>
      <c r="PQ415" s="2"/>
      <c r="PR415" s="2"/>
      <c r="PS415" s="2"/>
      <c r="PT415" s="2"/>
      <c r="PU415" s="2"/>
      <c r="PV415" s="2"/>
      <c r="PW415" s="2"/>
      <c r="PX415" s="2"/>
      <c r="PY415" s="2"/>
      <c r="PZ415" s="2"/>
      <c r="QA415" s="2"/>
      <c r="QB415" s="2"/>
      <c r="QC415" s="2"/>
      <c r="QD415" s="2"/>
      <c r="QE415" s="2"/>
      <c r="QF415" s="2"/>
      <c r="QG415" s="2"/>
      <c r="QH415" s="2"/>
      <c r="QI415" s="2"/>
      <c r="QJ415" s="2"/>
      <c r="QK415" s="2"/>
      <c r="QL415" s="2"/>
      <c r="QM415" s="2"/>
      <c r="QN415" s="2"/>
      <c r="QO415" s="2"/>
      <c r="QP415" s="2"/>
      <c r="QQ415" s="2"/>
      <c r="QR415" s="2"/>
      <c r="QS415" s="2"/>
      <c r="QT415" s="2"/>
      <c r="QU415" s="2"/>
      <c r="QV415" s="2"/>
      <c r="QW415" s="2"/>
      <c r="QX415" s="2"/>
      <c r="QY415" s="2"/>
      <c r="QZ415" s="2"/>
      <c r="RA415" s="2"/>
      <c r="RB415" s="2"/>
      <c r="RC415" s="2"/>
      <c r="RD415" s="2"/>
      <c r="RE415" s="2"/>
      <c r="RF415" s="2"/>
      <c r="RG415" s="2"/>
      <c r="RH415" s="2"/>
      <c r="RI415" s="2"/>
      <c r="RJ415" s="2"/>
      <c r="RK415" s="2"/>
      <c r="RL415" s="2"/>
      <c r="RM415" s="2"/>
      <c r="RN415" s="2"/>
      <c r="RO415" s="2"/>
      <c r="RP415" s="2"/>
      <c r="RQ415" s="2"/>
      <c r="RR415" s="2"/>
      <c r="RS415" s="2"/>
      <c r="RT415" s="2"/>
      <c r="RU415" s="2"/>
      <c r="RV415" s="2"/>
      <c r="RW415" s="2"/>
      <c r="RX415" s="2"/>
      <c r="RY415" s="2"/>
      <c r="RZ415" s="2"/>
      <c r="SA415" s="2"/>
      <c r="SB415" s="2"/>
      <c r="SC415" s="2"/>
      <c r="SD415" s="2"/>
      <c r="SE415" s="2"/>
      <c r="SF415" s="2"/>
      <c r="SG415" s="2"/>
      <c r="SH415" s="2"/>
      <c r="SI415" s="2"/>
      <c r="SJ415" s="2"/>
      <c r="SK415" s="2"/>
      <c r="SL415" s="2"/>
      <c r="SM415" s="2"/>
      <c r="SN415" s="2"/>
      <c r="SO415" s="2"/>
      <c r="SP415" s="2"/>
      <c r="SQ415" s="2"/>
      <c r="SR415" s="2"/>
      <c r="SS415" s="2"/>
      <c r="ST415" s="2"/>
      <c r="SU415" s="2"/>
      <c r="SV415" s="2"/>
      <c r="SW415" s="2"/>
      <c r="SX415" s="2"/>
      <c r="SY415" s="2"/>
      <c r="SZ415" s="2"/>
      <c r="TA415" s="2"/>
      <c r="TB415" s="2"/>
      <c r="TC415" s="2"/>
      <c r="TD415" s="2"/>
      <c r="TE415" s="2"/>
      <c r="TF415" s="2"/>
      <c r="TG415" s="2"/>
      <c r="TH415" s="2"/>
      <c r="TI415" s="2"/>
      <c r="TJ415" s="2"/>
      <c r="TK415" s="2"/>
      <c r="TL415" s="2"/>
      <c r="TM415" s="2"/>
      <c r="TN415" s="2"/>
      <c r="TO415" s="2"/>
      <c r="TP415" s="2"/>
      <c r="TQ415" s="2"/>
      <c r="TR415" s="2"/>
      <c r="TS415" s="2"/>
      <c r="TT415" s="2"/>
      <c r="TU415" s="2"/>
      <c r="TV415" s="2"/>
      <c r="TW415" s="2"/>
      <c r="TX415" s="2"/>
      <c r="TY415" s="2"/>
      <c r="TZ415" s="2"/>
      <c r="UA415" s="2"/>
      <c r="UB415" s="2"/>
      <c r="UC415" s="2"/>
      <c r="UD415" s="2"/>
      <c r="UE415" s="2"/>
      <c r="UF415" s="2"/>
      <c r="UG415" s="2"/>
      <c r="UH415" s="2"/>
      <c r="UI415" s="2"/>
      <c r="UJ415" s="2"/>
      <c r="UK415" s="2"/>
      <c r="UL415" s="2"/>
      <c r="UM415" s="2"/>
      <c r="UN415" s="2"/>
      <c r="UO415" s="2"/>
      <c r="UP415" s="2"/>
      <c r="UQ415" s="2"/>
      <c r="UR415" s="2"/>
      <c r="US415" s="2"/>
      <c r="UT415" s="2"/>
      <c r="UU415" s="2"/>
      <c r="UV415" s="2"/>
      <c r="UW415" s="2"/>
      <c r="UX415" s="2"/>
      <c r="UY415" s="2"/>
      <c r="UZ415" s="2"/>
      <c r="VA415" s="2"/>
      <c r="VB415" s="2"/>
      <c r="VC415" s="2"/>
      <c r="VD415" s="2"/>
      <c r="VE415" s="2"/>
      <c r="VF415" s="2"/>
      <c r="VG415" s="2"/>
      <c r="VH415" s="2"/>
      <c r="VI415" s="2"/>
      <c r="VJ415" s="2"/>
      <c r="VK415" s="2"/>
      <c r="VL415" s="2"/>
      <c r="VM415" s="2"/>
      <c r="VN415" s="2"/>
      <c r="VO415" s="2"/>
      <c r="VP415" s="2"/>
      <c r="VQ415" s="2"/>
      <c r="VR415" s="2"/>
      <c r="VS415" s="2"/>
      <c r="VT415" s="2"/>
      <c r="VU415" s="2"/>
      <c r="VV415" s="2"/>
      <c r="VW415" s="2"/>
      <c r="VX415" s="2"/>
      <c r="VY415" s="2"/>
      <c r="VZ415" s="2"/>
      <c r="WA415" s="2"/>
      <c r="WB415" s="2"/>
      <c r="WC415" s="2"/>
      <c r="WD415" s="2"/>
      <c r="WE415" s="2"/>
      <c r="WF415" s="2"/>
      <c r="WG415" s="2"/>
      <c r="WH415" s="2"/>
      <c r="WI415" s="2"/>
      <c r="WJ415" s="2"/>
      <c r="WK415" s="2"/>
      <c r="WL415" s="2"/>
      <c r="WM415" s="2"/>
      <c r="WN415" s="2"/>
    </row>
    <row r="416" spans="1:612" ht="24.75" customHeight="1" x14ac:dyDescent="0.25">
      <c r="B416" s="579" t="str">
        <f t="shared" si="1349"/>
        <v>C4</v>
      </c>
      <c r="C416" s="605" t="s">
        <v>314</v>
      </c>
      <c r="D416" s="649"/>
      <c r="E416" s="162"/>
      <c r="F416" s="278"/>
      <c r="G416" s="278"/>
      <c r="H416" s="278"/>
      <c r="I416" s="278"/>
      <c r="J416" s="278"/>
      <c r="K416" s="458"/>
      <c r="L416" s="589"/>
      <c r="M416" s="69">
        <v>71704.100000000006</v>
      </c>
      <c r="N416" s="48" t="s">
        <v>305</v>
      </c>
      <c r="O416" s="51"/>
      <c r="P416" s="118"/>
      <c r="Q416" s="118"/>
      <c r="R416" s="118"/>
      <c r="S416" s="118"/>
      <c r="T416" s="51" t="s">
        <v>27</v>
      </c>
      <c r="U416" s="118"/>
      <c r="V416" s="118"/>
      <c r="W416" s="118"/>
      <c r="X416" s="118"/>
      <c r="Y416" s="118"/>
      <c r="Z416" s="118"/>
      <c r="AA416" s="118"/>
      <c r="AB416" s="118"/>
      <c r="AC416" s="118"/>
      <c r="AD416" s="118"/>
      <c r="AE416" s="118"/>
      <c r="AF416" s="118"/>
      <c r="AG416" s="415" t="s">
        <v>315</v>
      </c>
      <c r="AH416" s="341"/>
      <c r="AI416" s="50"/>
      <c r="AJ416" s="50"/>
      <c r="AK416" s="288">
        <f t="shared" si="1329"/>
        <v>0</v>
      </c>
      <c r="AL416" s="341"/>
      <c r="AM416" s="50"/>
      <c r="AN416" s="50"/>
      <c r="AO416" s="342">
        <f t="shared" ref="AO416:AO418" si="1381">+AL416+AM416+AN416</f>
        <v>0</v>
      </c>
      <c r="AP416" s="496"/>
      <c r="AQ416" s="50"/>
      <c r="AR416" s="50"/>
      <c r="AS416" s="288">
        <f t="shared" ref="AS416:AS418" si="1382">+AP416+AQ416+AR416</f>
        <v>0</v>
      </c>
      <c r="AT416" s="341"/>
      <c r="AU416" s="50"/>
      <c r="AV416" s="50"/>
      <c r="AW416" s="342">
        <f t="shared" ref="AW416:AW418" si="1383">+AT416+AU416+AV416</f>
        <v>0</v>
      </c>
      <c r="AX416" s="496"/>
      <c r="AY416" s="50"/>
      <c r="AZ416" s="50"/>
      <c r="BA416" s="288">
        <f t="shared" ref="BA416:BA418" si="1384">+AX416+AY416+AZ416</f>
        <v>0</v>
      </c>
      <c r="BB416" s="341"/>
      <c r="BC416" s="50"/>
      <c r="BD416" s="50"/>
      <c r="BE416" s="342">
        <f>BB416+BC416+BD416</f>
        <v>0</v>
      </c>
      <c r="BF416" s="496"/>
      <c r="BG416" s="50"/>
      <c r="BH416" s="50"/>
      <c r="BI416" s="288">
        <f>BF416+BG416+BH416</f>
        <v>0</v>
      </c>
      <c r="BJ416" s="341"/>
      <c r="BK416" s="50"/>
      <c r="BL416" s="50"/>
      <c r="BM416" s="342">
        <f>BJ416+BK416+BL416</f>
        <v>0</v>
      </c>
      <c r="BN416" s="496"/>
      <c r="BO416" s="50"/>
      <c r="BP416" s="50"/>
      <c r="BQ416" s="288">
        <f t="shared" ref="BQ416:BQ417" si="1385">BN416+BO416+BP416</f>
        <v>0</v>
      </c>
      <c r="BR416" s="341"/>
      <c r="BS416" s="50"/>
      <c r="BT416" s="50"/>
      <c r="BU416" s="342">
        <f>BR416+BS416+BT416</f>
        <v>0</v>
      </c>
      <c r="BV416" s="496">
        <v>10937.913559322034</v>
      </c>
      <c r="BW416" s="50">
        <v>60766.186440677971</v>
      </c>
      <c r="BX416" s="50"/>
      <c r="BY416" s="288">
        <f>BV416+BW416+BX416</f>
        <v>71704.100000000006</v>
      </c>
      <c r="BZ416" s="341"/>
      <c r="CA416" s="50"/>
      <c r="CB416" s="50"/>
      <c r="CC416" s="342">
        <f>BZ416+CA416+CB416</f>
        <v>0</v>
      </c>
      <c r="CD416" s="381">
        <f t="shared" si="1353"/>
        <v>10937.913559322034</v>
      </c>
      <c r="CE416" s="163">
        <f t="shared" si="1353"/>
        <v>60766.186440677971</v>
      </c>
      <c r="CF416" s="163">
        <f t="shared" si="1353"/>
        <v>0</v>
      </c>
      <c r="CG416" s="382">
        <f t="shared" si="1353"/>
        <v>71704.100000000006</v>
      </c>
      <c r="CH416" s="695" t="s">
        <v>739</v>
      </c>
      <c r="CI416" s="118" t="s">
        <v>739</v>
      </c>
      <c r="CJ416" s="763"/>
      <c r="CK416" s="762"/>
      <c r="CL416" s="762"/>
      <c r="CM416" s="764"/>
      <c r="CN416" s="763">
        <v>0</v>
      </c>
      <c r="CO416" s="762">
        <f t="shared" si="1319"/>
        <v>10937.913559322034</v>
      </c>
      <c r="CP416" s="762">
        <f t="shared" si="1320"/>
        <v>0</v>
      </c>
      <c r="CQ416" s="762">
        <f t="shared" si="1321"/>
        <v>60766.186440677971</v>
      </c>
      <c r="CR416" s="881">
        <f t="shared" si="1322"/>
        <v>0</v>
      </c>
      <c r="CS416" s="764">
        <f t="shared" si="1323"/>
        <v>71704.100000000006</v>
      </c>
      <c r="CT416" s="2">
        <f t="shared" si="1324"/>
        <v>0</v>
      </c>
    </row>
    <row r="417" spans="2:98" ht="24.75" customHeight="1" x14ac:dyDescent="0.25">
      <c r="B417" s="579" t="str">
        <f t="shared" si="1349"/>
        <v>C4</v>
      </c>
      <c r="C417" s="605" t="s">
        <v>316</v>
      </c>
      <c r="D417" s="649"/>
      <c r="E417" s="278"/>
      <c r="F417" s="278"/>
      <c r="G417" s="278"/>
      <c r="H417" s="278"/>
      <c r="I417" s="278"/>
      <c r="J417" s="278"/>
      <c r="K417" s="458"/>
      <c r="L417" s="589"/>
      <c r="M417" s="69">
        <v>379931.53666666668</v>
      </c>
      <c r="N417" s="48" t="s">
        <v>305</v>
      </c>
      <c r="O417" s="17"/>
      <c r="P417" s="17"/>
      <c r="Q417" s="17"/>
      <c r="R417" s="118"/>
      <c r="S417" s="17"/>
      <c r="T417" s="51" t="s">
        <v>27</v>
      </c>
      <c r="U417" s="17"/>
      <c r="V417" s="17"/>
      <c r="W417" s="17"/>
      <c r="X417" s="17"/>
      <c r="Y417" s="17"/>
      <c r="Z417" s="17"/>
      <c r="AA417" s="17"/>
      <c r="AB417" s="17"/>
      <c r="AC417" s="17"/>
      <c r="AD417" s="17"/>
      <c r="AE417" s="17"/>
      <c r="AF417" s="17"/>
      <c r="AG417" s="415" t="s">
        <v>317</v>
      </c>
      <c r="AH417" s="341"/>
      <c r="AI417" s="50"/>
      <c r="AJ417" s="50"/>
      <c r="AK417" s="288">
        <f t="shared" si="1329"/>
        <v>0</v>
      </c>
      <c r="AL417" s="341"/>
      <c r="AM417" s="50"/>
      <c r="AN417" s="50"/>
      <c r="AO417" s="342">
        <f t="shared" si="1381"/>
        <v>0</v>
      </c>
      <c r="AP417" s="496"/>
      <c r="AQ417" s="50"/>
      <c r="AR417" s="50"/>
      <c r="AS417" s="288">
        <f t="shared" si="1382"/>
        <v>0</v>
      </c>
      <c r="AT417" s="341"/>
      <c r="AU417" s="50"/>
      <c r="AV417" s="50"/>
      <c r="AW417" s="342">
        <f t="shared" si="1383"/>
        <v>0</v>
      </c>
      <c r="AX417" s="496"/>
      <c r="AY417" s="50"/>
      <c r="AZ417" s="50"/>
      <c r="BA417" s="288">
        <f t="shared" si="1384"/>
        <v>0</v>
      </c>
      <c r="BB417" s="341">
        <v>28977.829067796611</v>
      </c>
      <c r="BC417" s="50">
        <v>160987.93926553673</v>
      </c>
      <c r="BD417" s="50"/>
      <c r="BE417" s="342">
        <f>BB417+BC417+BD417</f>
        <v>189965.76833333334</v>
      </c>
      <c r="BF417" s="496">
        <v>28977.829067796611</v>
      </c>
      <c r="BG417" s="50">
        <v>160987.93926553673</v>
      </c>
      <c r="BH417" s="50"/>
      <c r="BI417" s="288">
        <f>BF417+BG417+BH417</f>
        <v>189965.76833333334</v>
      </c>
      <c r="BJ417" s="341"/>
      <c r="BK417" s="50"/>
      <c r="BL417" s="50"/>
      <c r="BM417" s="342">
        <f t="shared" ref="BM417:BM418" si="1386">BJ417+BK417+BL417</f>
        <v>0</v>
      </c>
      <c r="BN417" s="496"/>
      <c r="BO417" s="50"/>
      <c r="BP417" s="50"/>
      <c r="BQ417" s="288">
        <f t="shared" si="1385"/>
        <v>0</v>
      </c>
      <c r="BR417" s="341"/>
      <c r="BS417" s="50"/>
      <c r="BT417" s="50"/>
      <c r="BU417" s="342">
        <f t="shared" ref="BU417:BU418" si="1387">BR417+BS417+BT417</f>
        <v>0</v>
      </c>
      <c r="BV417" s="496"/>
      <c r="BW417" s="50"/>
      <c r="BX417" s="50"/>
      <c r="BY417" s="288">
        <f t="shared" ref="BY417:BY418" si="1388">BV417+BW417+BX417</f>
        <v>0</v>
      </c>
      <c r="BZ417" s="341"/>
      <c r="CA417" s="50"/>
      <c r="CB417" s="50"/>
      <c r="CC417" s="342">
        <f t="shared" ref="CC417:CC418" si="1389">BZ417+CA417+CB417</f>
        <v>0</v>
      </c>
      <c r="CD417" s="381">
        <f t="shared" si="1353"/>
        <v>57955.658135593221</v>
      </c>
      <c r="CE417" s="163">
        <f t="shared" si="1353"/>
        <v>321975.87853107345</v>
      </c>
      <c r="CF417" s="163">
        <f t="shared" si="1353"/>
        <v>0</v>
      </c>
      <c r="CG417" s="382">
        <f t="shared" si="1353"/>
        <v>379931.53666666668</v>
      </c>
      <c r="CH417" s="695" t="s">
        <v>739</v>
      </c>
      <c r="CI417" s="118" t="s">
        <v>739</v>
      </c>
      <c r="CJ417" s="763"/>
      <c r="CK417" s="762"/>
      <c r="CL417" s="762"/>
      <c r="CM417" s="764"/>
      <c r="CN417" s="763">
        <v>0</v>
      </c>
      <c r="CO417" s="762">
        <f t="shared" si="1319"/>
        <v>57955.658135593221</v>
      </c>
      <c r="CP417" s="762">
        <f t="shared" si="1320"/>
        <v>0</v>
      </c>
      <c r="CQ417" s="762">
        <f t="shared" si="1321"/>
        <v>321975.87853107345</v>
      </c>
      <c r="CR417" s="881">
        <f t="shared" si="1322"/>
        <v>0</v>
      </c>
      <c r="CS417" s="764">
        <f t="shared" si="1323"/>
        <v>379931.53666666668</v>
      </c>
      <c r="CT417" s="2">
        <f t="shared" si="1324"/>
        <v>0</v>
      </c>
    </row>
    <row r="418" spans="2:98" ht="24.75" customHeight="1" x14ac:dyDescent="0.25">
      <c r="B418" s="579" t="str">
        <f t="shared" si="1349"/>
        <v>C4</v>
      </c>
      <c r="C418" s="598" t="s">
        <v>318</v>
      </c>
      <c r="D418" s="649"/>
      <c r="E418" s="278"/>
      <c r="F418" s="278"/>
      <c r="G418" s="278"/>
      <c r="H418" s="278"/>
      <c r="I418" s="278"/>
      <c r="J418" s="278"/>
      <c r="K418" s="458"/>
      <c r="L418" s="621"/>
      <c r="M418" s="164">
        <v>17528950</v>
      </c>
      <c r="N418" s="48" t="s">
        <v>305</v>
      </c>
      <c r="O418" s="46">
        <f>+Y418</f>
        <v>0</v>
      </c>
      <c r="P418" s="46">
        <f>+AF418</f>
        <v>44834</v>
      </c>
      <c r="Q418" s="42" t="s">
        <v>319</v>
      </c>
      <c r="R418" s="51">
        <v>7</v>
      </c>
      <c r="S418" s="51"/>
      <c r="T418" s="51" t="s">
        <v>27</v>
      </c>
      <c r="U418" s="51" t="s">
        <v>320</v>
      </c>
      <c r="V418" s="51" t="s">
        <v>120</v>
      </c>
      <c r="W418" s="51">
        <v>90</v>
      </c>
      <c r="X418" s="46">
        <v>44622</v>
      </c>
      <c r="Y418" s="46"/>
      <c r="Z418" s="46"/>
      <c r="AA418" s="46">
        <v>44640</v>
      </c>
      <c r="AB418" s="46">
        <f>+AA418+45+7</f>
        <v>44692</v>
      </c>
      <c r="AC418" s="46">
        <f>+AB418+14</f>
        <v>44706</v>
      </c>
      <c r="AD418" s="46">
        <f>+AC418+15</f>
        <v>44721</v>
      </c>
      <c r="AE418" s="46">
        <f>+AD418+23</f>
        <v>44744</v>
      </c>
      <c r="AF418" s="46">
        <f>+AE418+W418</f>
        <v>44834</v>
      </c>
      <c r="AG418" s="417" t="s">
        <v>321</v>
      </c>
      <c r="AH418" s="329"/>
      <c r="AI418" s="275"/>
      <c r="AJ418" s="275"/>
      <c r="AK418" s="187">
        <f t="shared" si="1329"/>
        <v>0</v>
      </c>
      <c r="AL418" s="329"/>
      <c r="AM418" s="275"/>
      <c r="AN418" s="275"/>
      <c r="AO418" s="330">
        <f t="shared" si="1381"/>
        <v>0</v>
      </c>
      <c r="AP418" s="490"/>
      <c r="AQ418" s="275"/>
      <c r="AR418" s="275"/>
      <c r="AS418" s="187">
        <f t="shared" si="1382"/>
        <v>0</v>
      </c>
      <c r="AT418" s="329"/>
      <c r="AU418" s="275"/>
      <c r="AV418" s="275"/>
      <c r="AW418" s="330">
        <f t="shared" si="1383"/>
        <v>0</v>
      </c>
      <c r="AX418" s="490"/>
      <c r="AY418" s="275"/>
      <c r="AZ418" s="275"/>
      <c r="BA418" s="187">
        <f t="shared" si="1384"/>
        <v>0</v>
      </c>
      <c r="BB418" s="329"/>
      <c r="BC418" s="275"/>
      <c r="BD418" s="275"/>
      <c r="BE418" s="330">
        <f>BB418+BC418+BD418</f>
        <v>0</v>
      </c>
      <c r="BF418" s="547">
        <f>2629342.5/2</f>
        <v>1314671.25</v>
      </c>
      <c r="BG418" s="277">
        <f>14899607.5/2</f>
        <v>7449803.75</v>
      </c>
      <c r="BH418" s="275"/>
      <c r="BI418" s="187">
        <f>BF418+BG418</f>
        <v>8764475</v>
      </c>
      <c r="BJ418" s="329"/>
      <c r="BK418" s="275"/>
      <c r="BL418" s="275"/>
      <c r="BM418" s="330">
        <f t="shared" si="1386"/>
        <v>0</v>
      </c>
      <c r="BN418" s="547">
        <f>2629342.5/2+1388136</f>
        <v>2702807.25</v>
      </c>
      <c r="BO418" s="277">
        <f>14899607.5/2+7711864</f>
        <v>15161667.75</v>
      </c>
      <c r="BP418" s="275"/>
      <c r="BQ418" s="187">
        <f>BN418+BO418+BP418</f>
        <v>17864475</v>
      </c>
      <c r="BR418" s="329"/>
      <c r="BS418" s="275"/>
      <c r="BT418" s="275"/>
      <c r="BU418" s="342">
        <f t="shared" si="1387"/>
        <v>0</v>
      </c>
      <c r="BV418" s="490"/>
      <c r="BW418" s="275"/>
      <c r="BX418" s="275"/>
      <c r="BY418" s="187">
        <f t="shared" si="1388"/>
        <v>0</v>
      </c>
      <c r="BZ418" s="365"/>
      <c r="CA418" s="277"/>
      <c r="CB418" s="275"/>
      <c r="CC418" s="330">
        <f t="shared" si="1389"/>
        <v>0</v>
      </c>
      <c r="CD418" s="365">
        <f t="shared" si="1353"/>
        <v>4017478.5</v>
      </c>
      <c r="CE418" s="277">
        <f t="shared" si="1353"/>
        <v>22611471.5</v>
      </c>
      <c r="CF418" s="277">
        <f t="shared" si="1353"/>
        <v>0</v>
      </c>
      <c r="CG418" s="366">
        <f t="shared" si="1353"/>
        <v>26628950</v>
      </c>
      <c r="CH418" s="695" t="s">
        <v>739</v>
      </c>
      <c r="CI418" s="118" t="s">
        <v>739</v>
      </c>
      <c r="CJ418" s="744"/>
      <c r="CK418" s="745"/>
      <c r="CL418" s="745"/>
      <c r="CM418" s="746"/>
      <c r="CN418" s="849">
        <v>0</v>
      </c>
      <c r="CO418" s="851">
        <f t="shared" si="1319"/>
        <v>4017478.5</v>
      </c>
      <c r="CP418" s="851">
        <f t="shared" si="1320"/>
        <v>0</v>
      </c>
      <c r="CQ418" s="851">
        <f t="shared" si="1321"/>
        <v>22611471.5</v>
      </c>
      <c r="CR418" s="861">
        <f t="shared" si="1322"/>
        <v>0</v>
      </c>
      <c r="CS418" s="853">
        <f t="shared" si="1323"/>
        <v>26628950</v>
      </c>
      <c r="CT418" s="2">
        <f t="shared" si="1324"/>
        <v>0</v>
      </c>
    </row>
    <row r="419" spans="2:98" ht="24.75" customHeight="1" x14ac:dyDescent="0.25">
      <c r="B419" s="579" t="str">
        <f t="shared" si="1349"/>
        <v>C4</v>
      </c>
      <c r="C419" s="705" t="s">
        <v>744</v>
      </c>
      <c r="D419" s="721"/>
      <c r="E419" s="97"/>
      <c r="F419" s="97"/>
      <c r="G419" s="97"/>
      <c r="H419" s="97">
        <f>SUM(H420:H424)</f>
        <v>441007.62711864396</v>
      </c>
      <c r="I419" s="97">
        <f t="shared" ref="I419:J419" si="1390">SUM(I420:I424)</f>
        <v>2450042.3728813562</v>
      </c>
      <c r="J419" s="97">
        <f t="shared" si="1390"/>
        <v>0</v>
      </c>
      <c r="K419" s="633">
        <f>SUM(K420:K424)</f>
        <v>2891050</v>
      </c>
      <c r="L419" s="722"/>
      <c r="M419" s="723"/>
      <c r="N419" s="97"/>
      <c r="O419" s="684"/>
      <c r="P419" s="684"/>
      <c r="Q419" s="90"/>
      <c r="R419" s="686"/>
      <c r="S419" s="686"/>
      <c r="T419" s="686"/>
      <c r="U419" s="686"/>
      <c r="V419" s="686"/>
      <c r="W419" s="686"/>
      <c r="X419" s="684"/>
      <c r="Y419" s="684"/>
      <c r="Z419" s="684"/>
      <c r="AA419" s="684"/>
      <c r="AB419" s="684"/>
      <c r="AC419" s="684"/>
      <c r="AD419" s="684"/>
      <c r="AE419" s="684"/>
      <c r="AF419" s="684"/>
      <c r="AG419" s="666"/>
      <c r="AH419" s="682"/>
      <c r="AI419" s="668"/>
      <c r="AJ419" s="668"/>
      <c r="AK419" s="680"/>
      <c r="AL419" s="682"/>
      <c r="AM419" s="668"/>
      <c r="AN419" s="668"/>
      <c r="AO419" s="670"/>
      <c r="AP419" s="678"/>
      <c r="AQ419" s="668"/>
      <c r="AR419" s="668"/>
      <c r="AS419" s="680"/>
      <c r="AT419" s="682"/>
      <c r="AU419" s="668"/>
      <c r="AV419" s="668"/>
      <c r="AW419" s="670"/>
      <c r="AX419" s="678"/>
      <c r="AY419" s="668"/>
      <c r="AZ419" s="668"/>
      <c r="BA419" s="680"/>
      <c r="BB419" s="682"/>
      <c r="BC419" s="668"/>
      <c r="BD419" s="668"/>
      <c r="BE419" s="670"/>
      <c r="BF419" s="724"/>
      <c r="BG419" s="674"/>
      <c r="BH419" s="668"/>
      <c r="BI419" s="680"/>
      <c r="BJ419" s="682"/>
      <c r="BK419" s="668"/>
      <c r="BL419" s="668"/>
      <c r="BM419" s="670"/>
      <c r="BN419" s="724"/>
      <c r="BO419" s="674"/>
      <c r="BP419" s="668"/>
      <c r="BQ419" s="680"/>
      <c r="BR419" s="682"/>
      <c r="BS419" s="668"/>
      <c r="BT419" s="668"/>
      <c r="BU419" s="670"/>
      <c r="BV419" s="678"/>
      <c r="BW419" s="668"/>
      <c r="BX419" s="668"/>
      <c r="BY419" s="680"/>
      <c r="BZ419" s="672"/>
      <c r="CA419" s="674"/>
      <c r="CB419" s="668"/>
      <c r="CC419" s="670"/>
      <c r="CD419" s="672"/>
      <c r="CE419" s="674"/>
      <c r="CF419" s="674"/>
      <c r="CG419" s="676"/>
      <c r="CH419" s="695" t="s">
        <v>739</v>
      </c>
      <c r="CI419" s="118" t="s">
        <v>766</v>
      </c>
      <c r="CJ419" s="777">
        <f>IF(H419=0,IF(CD419&gt;0,"Error",H419-CD419),H419-CD419)</f>
        <v>441007.62711864396</v>
      </c>
      <c r="CK419" s="778">
        <f t="shared" ref="CK419" si="1391">IF(I419=0,IF(CE419&gt;0,"Error",I419-CE419),I419-CE419)</f>
        <v>2450042.3728813562</v>
      </c>
      <c r="CL419" s="778">
        <f t="shared" ref="CL419" si="1392">IF(J419=0,IF(CF419&gt;0,"Error",J419-CF419),J419-CF419)</f>
        <v>0</v>
      </c>
      <c r="CM419" s="779">
        <f t="shared" ref="CM419" si="1393">IF(K419=0,IF(CG419&gt;0,"Error",K419-CG419),K419-CG419)</f>
        <v>2891050</v>
      </c>
      <c r="CN419" s="848">
        <v>0</v>
      </c>
      <c r="CO419" s="850">
        <f t="shared" si="1319"/>
        <v>0</v>
      </c>
      <c r="CP419" s="850">
        <f t="shared" si="1320"/>
        <v>0</v>
      </c>
      <c r="CQ419" s="850">
        <f t="shared" si="1321"/>
        <v>0</v>
      </c>
      <c r="CR419" s="874">
        <f t="shared" si="1322"/>
        <v>0</v>
      </c>
      <c r="CS419" s="852">
        <f t="shared" si="1323"/>
        <v>0</v>
      </c>
      <c r="CT419" s="2">
        <f t="shared" si="1324"/>
        <v>0</v>
      </c>
    </row>
    <row r="420" spans="2:98" ht="42" customHeight="1" x14ac:dyDescent="0.25">
      <c r="B420" s="579" t="str">
        <f t="shared" si="1349"/>
        <v>C4</v>
      </c>
      <c r="C420" s="725" t="s">
        <v>745</v>
      </c>
      <c r="D420" s="662"/>
      <c r="E420" s="663"/>
      <c r="F420" s="663"/>
      <c r="G420" s="663"/>
      <c r="H420" s="663">
        <v>183966.10169491521</v>
      </c>
      <c r="I420" s="663">
        <v>1022033.8983050848</v>
      </c>
      <c r="J420" s="663"/>
      <c r="K420" s="664">
        <f>+H420+I420</f>
        <v>1206000</v>
      </c>
      <c r="L420" s="54"/>
      <c r="M420" s="54"/>
      <c r="N420" s="663"/>
      <c r="O420" s="660"/>
      <c r="P420" s="660"/>
      <c r="Q420" s="561"/>
      <c r="R420" s="562"/>
      <c r="S420" s="562"/>
      <c r="T420" s="562"/>
      <c r="U420" s="562"/>
      <c r="V420" s="562"/>
      <c r="W420" s="562"/>
      <c r="X420" s="660"/>
      <c r="Y420" s="660"/>
      <c r="Z420" s="660"/>
      <c r="AA420" s="660"/>
      <c r="AB420" s="660"/>
      <c r="AC420" s="660"/>
      <c r="AD420" s="660"/>
      <c r="AE420" s="660"/>
      <c r="AF420" s="660"/>
      <c r="AG420" s="564"/>
      <c r="AH420" s="389"/>
      <c r="AI420" s="61"/>
      <c r="AJ420" s="61"/>
      <c r="AK420" s="309"/>
      <c r="AL420" s="389"/>
      <c r="AM420" s="61"/>
      <c r="AN420" s="61"/>
      <c r="AO420" s="390"/>
      <c r="AP420" s="518"/>
      <c r="AQ420" s="61"/>
      <c r="AR420" s="61"/>
      <c r="AS420" s="309"/>
      <c r="AT420" s="389"/>
      <c r="AU420" s="61"/>
      <c r="AV420" s="61"/>
      <c r="AW420" s="390"/>
      <c r="AX420" s="518"/>
      <c r="AY420" s="61"/>
      <c r="AZ420" s="61"/>
      <c r="BA420" s="309"/>
      <c r="BB420" s="389"/>
      <c r="BC420" s="61"/>
      <c r="BD420" s="61"/>
      <c r="BE420" s="390"/>
      <c r="BF420" s="727"/>
      <c r="BG420" s="64"/>
      <c r="BH420" s="61"/>
      <c r="BI420" s="309"/>
      <c r="BJ420" s="389"/>
      <c r="BK420" s="61"/>
      <c r="BL420" s="61"/>
      <c r="BM420" s="390"/>
      <c r="BN420" s="727"/>
      <c r="BO420" s="64"/>
      <c r="BP420" s="61"/>
      <c r="BQ420" s="309"/>
      <c r="BR420" s="389"/>
      <c r="BS420" s="61"/>
      <c r="BT420" s="61"/>
      <c r="BU420" s="390"/>
      <c r="BV420" s="518"/>
      <c r="BW420" s="61"/>
      <c r="BX420" s="61"/>
      <c r="BY420" s="309"/>
      <c r="BZ420" s="367"/>
      <c r="CA420" s="64"/>
      <c r="CB420" s="61"/>
      <c r="CC420" s="390"/>
      <c r="CD420" s="367"/>
      <c r="CE420" s="64"/>
      <c r="CF420" s="64"/>
      <c r="CG420" s="370"/>
      <c r="CH420" s="728"/>
      <c r="CI420" s="729"/>
      <c r="CJ420" s="786"/>
      <c r="CK420" s="787"/>
      <c r="CL420" s="787"/>
      <c r="CM420" s="788"/>
      <c r="CN420" s="786">
        <v>0</v>
      </c>
      <c r="CO420" s="787">
        <f t="shared" si="1319"/>
        <v>0</v>
      </c>
      <c r="CP420" s="787">
        <f t="shared" si="1320"/>
        <v>0</v>
      </c>
      <c r="CQ420" s="787">
        <f t="shared" si="1321"/>
        <v>0</v>
      </c>
      <c r="CR420" s="877">
        <f t="shared" si="1322"/>
        <v>0</v>
      </c>
      <c r="CS420" s="788">
        <f t="shared" si="1323"/>
        <v>0</v>
      </c>
      <c r="CT420" s="2">
        <f t="shared" si="1324"/>
        <v>0</v>
      </c>
    </row>
    <row r="421" spans="2:98" ht="37.5" customHeight="1" x14ac:dyDescent="0.25">
      <c r="B421" s="579" t="str">
        <f t="shared" si="1349"/>
        <v>C4</v>
      </c>
      <c r="C421" s="610" t="s">
        <v>746</v>
      </c>
      <c r="D421" s="662"/>
      <c r="E421" s="663"/>
      <c r="F421" s="663"/>
      <c r="G421" s="663"/>
      <c r="H421" s="663">
        <v>114978.81355932204</v>
      </c>
      <c r="I421" s="663">
        <v>638771.18644067796</v>
      </c>
      <c r="J421" s="663"/>
      <c r="K421" s="664">
        <f t="shared" ref="K421:K424" si="1394">+H421+I421</f>
        <v>753750</v>
      </c>
      <c r="L421" s="54"/>
      <c r="M421" s="54"/>
      <c r="N421" s="663"/>
      <c r="O421" s="660"/>
      <c r="P421" s="660"/>
      <c r="Q421" s="561"/>
      <c r="R421" s="562"/>
      <c r="S421" s="562"/>
      <c r="T421" s="562"/>
      <c r="U421" s="562"/>
      <c r="V421" s="562"/>
      <c r="W421" s="562"/>
      <c r="X421" s="660"/>
      <c r="Y421" s="660"/>
      <c r="Z421" s="660"/>
      <c r="AA421" s="660"/>
      <c r="AB421" s="660"/>
      <c r="AC421" s="660"/>
      <c r="AD421" s="660"/>
      <c r="AE421" s="660"/>
      <c r="AF421" s="660"/>
      <c r="AG421" s="564"/>
      <c r="AH421" s="389"/>
      <c r="AI421" s="61"/>
      <c r="AJ421" s="61"/>
      <c r="AK421" s="309"/>
      <c r="AL421" s="389"/>
      <c r="AM421" s="61"/>
      <c r="AN421" s="61"/>
      <c r="AO421" s="390"/>
      <c r="AP421" s="518"/>
      <c r="AQ421" s="61"/>
      <c r="AR421" s="61"/>
      <c r="AS421" s="309"/>
      <c r="AT421" s="389"/>
      <c r="AU421" s="61"/>
      <c r="AV421" s="61"/>
      <c r="AW421" s="390"/>
      <c r="AX421" s="518"/>
      <c r="AY421" s="61"/>
      <c r="AZ421" s="61"/>
      <c r="BA421" s="309"/>
      <c r="BB421" s="389"/>
      <c r="BC421" s="61"/>
      <c r="BD421" s="61"/>
      <c r="BE421" s="390"/>
      <c r="BF421" s="727"/>
      <c r="BG421" s="64"/>
      <c r="BH421" s="61"/>
      <c r="BI421" s="309"/>
      <c r="BJ421" s="389"/>
      <c r="BK421" s="61"/>
      <c r="BL421" s="61"/>
      <c r="BM421" s="390"/>
      <c r="BN421" s="727"/>
      <c r="BO421" s="64"/>
      <c r="BP421" s="61"/>
      <c r="BQ421" s="309"/>
      <c r="BR421" s="389"/>
      <c r="BS421" s="61"/>
      <c r="BT421" s="61"/>
      <c r="BU421" s="390"/>
      <c r="BV421" s="518"/>
      <c r="BW421" s="61"/>
      <c r="BX421" s="61"/>
      <c r="BY421" s="309"/>
      <c r="BZ421" s="367"/>
      <c r="CA421" s="64"/>
      <c r="CB421" s="61"/>
      <c r="CC421" s="390"/>
      <c r="CD421" s="367"/>
      <c r="CE421" s="64"/>
      <c r="CF421" s="64"/>
      <c r="CG421" s="370"/>
      <c r="CH421" s="728"/>
      <c r="CI421" s="729"/>
      <c r="CJ421" s="786"/>
      <c r="CK421" s="787"/>
      <c r="CL421" s="787"/>
      <c r="CM421" s="788"/>
      <c r="CN421" s="786">
        <v>0</v>
      </c>
      <c r="CO421" s="787">
        <f t="shared" si="1319"/>
        <v>0</v>
      </c>
      <c r="CP421" s="787">
        <f t="shared" si="1320"/>
        <v>0</v>
      </c>
      <c r="CQ421" s="787">
        <f t="shared" si="1321"/>
        <v>0</v>
      </c>
      <c r="CR421" s="877">
        <f t="shared" si="1322"/>
        <v>0</v>
      </c>
      <c r="CS421" s="788">
        <f t="shared" si="1323"/>
        <v>0</v>
      </c>
      <c r="CT421" s="2">
        <f t="shared" si="1324"/>
        <v>0</v>
      </c>
    </row>
    <row r="422" spans="2:98" ht="32.25" customHeight="1" x14ac:dyDescent="0.25">
      <c r="B422" s="579" t="str">
        <f t="shared" si="1349"/>
        <v>C4</v>
      </c>
      <c r="C422" s="610" t="s">
        <v>747</v>
      </c>
      <c r="D422" s="662"/>
      <c r="E422" s="663"/>
      <c r="F422" s="663"/>
      <c r="G422" s="663"/>
      <c r="H422" s="663">
        <v>65410.16949152539</v>
      </c>
      <c r="I422" s="663">
        <v>363389.83050847461</v>
      </c>
      <c r="J422" s="663"/>
      <c r="K422" s="664">
        <f t="shared" si="1394"/>
        <v>428800</v>
      </c>
      <c r="L422" s="54"/>
      <c r="M422" s="54"/>
      <c r="N422" s="663"/>
      <c r="O422" s="660"/>
      <c r="P422" s="660"/>
      <c r="Q422" s="561"/>
      <c r="R422" s="562"/>
      <c r="S422" s="562"/>
      <c r="T422" s="562"/>
      <c r="U422" s="562"/>
      <c r="V422" s="562"/>
      <c r="W422" s="562"/>
      <c r="X422" s="660"/>
      <c r="Y422" s="660"/>
      <c r="Z422" s="660"/>
      <c r="AA422" s="660"/>
      <c r="AB422" s="660"/>
      <c r="AC422" s="660"/>
      <c r="AD422" s="660"/>
      <c r="AE422" s="660"/>
      <c r="AF422" s="660"/>
      <c r="AG422" s="564"/>
      <c r="AH422" s="389"/>
      <c r="AI422" s="61"/>
      <c r="AJ422" s="61"/>
      <c r="AK422" s="309"/>
      <c r="AL422" s="389"/>
      <c r="AM422" s="61"/>
      <c r="AN422" s="61"/>
      <c r="AO422" s="390"/>
      <c r="AP422" s="518"/>
      <c r="AQ422" s="61"/>
      <c r="AR422" s="61"/>
      <c r="AS422" s="309"/>
      <c r="AT422" s="389"/>
      <c r="AU422" s="61"/>
      <c r="AV422" s="61"/>
      <c r="AW422" s="390"/>
      <c r="AX422" s="518"/>
      <c r="AY422" s="61"/>
      <c r="AZ422" s="61"/>
      <c r="BA422" s="309"/>
      <c r="BB422" s="389"/>
      <c r="BC422" s="61"/>
      <c r="BD422" s="61"/>
      <c r="BE422" s="390"/>
      <c r="BF422" s="727"/>
      <c r="BG422" s="64"/>
      <c r="BH422" s="61"/>
      <c r="BI422" s="309"/>
      <c r="BJ422" s="389"/>
      <c r="BK422" s="61"/>
      <c r="BL422" s="61"/>
      <c r="BM422" s="390"/>
      <c r="BN422" s="727"/>
      <c r="BO422" s="64"/>
      <c r="BP422" s="61"/>
      <c r="BQ422" s="309"/>
      <c r="BR422" s="389"/>
      <c r="BS422" s="61"/>
      <c r="BT422" s="61"/>
      <c r="BU422" s="390"/>
      <c r="BV422" s="518"/>
      <c r="BW422" s="61"/>
      <c r="BX422" s="61"/>
      <c r="BY422" s="309"/>
      <c r="BZ422" s="367"/>
      <c r="CA422" s="64"/>
      <c r="CB422" s="61"/>
      <c r="CC422" s="390"/>
      <c r="CD422" s="367"/>
      <c r="CE422" s="64"/>
      <c r="CF422" s="64"/>
      <c r="CG422" s="370"/>
      <c r="CH422" s="728"/>
      <c r="CI422" s="729"/>
      <c r="CJ422" s="786"/>
      <c r="CK422" s="787"/>
      <c r="CL422" s="787"/>
      <c r="CM422" s="788"/>
      <c r="CN422" s="786">
        <v>0</v>
      </c>
      <c r="CO422" s="787">
        <f t="shared" si="1319"/>
        <v>0</v>
      </c>
      <c r="CP422" s="787">
        <f t="shared" si="1320"/>
        <v>0</v>
      </c>
      <c r="CQ422" s="787">
        <f t="shared" si="1321"/>
        <v>0</v>
      </c>
      <c r="CR422" s="877">
        <f t="shared" si="1322"/>
        <v>0</v>
      </c>
      <c r="CS422" s="788">
        <f t="shared" si="1323"/>
        <v>0</v>
      </c>
      <c r="CT422" s="2">
        <f t="shared" si="1324"/>
        <v>0</v>
      </c>
    </row>
    <row r="423" spans="2:98" ht="47.25" customHeight="1" x14ac:dyDescent="0.25">
      <c r="B423" s="579" t="str">
        <f t="shared" si="1349"/>
        <v>C4</v>
      </c>
      <c r="C423" s="610" t="s">
        <v>748</v>
      </c>
      <c r="D423" s="662"/>
      <c r="E423" s="663"/>
      <c r="F423" s="663"/>
      <c r="G423" s="663"/>
      <c r="H423" s="663">
        <v>38326.271186440659</v>
      </c>
      <c r="I423" s="663">
        <v>212923.72881355934</v>
      </c>
      <c r="J423" s="663"/>
      <c r="K423" s="664">
        <f t="shared" si="1394"/>
        <v>251250</v>
      </c>
      <c r="L423" s="54"/>
      <c r="M423" s="54"/>
      <c r="N423" s="663"/>
      <c r="O423" s="660"/>
      <c r="P423" s="660"/>
      <c r="Q423" s="561"/>
      <c r="R423" s="562"/>
      <c r="S423" s="562"/>
      <c r="T423" s="562"/>
      <c r="U423" s="562"/>
      <c r="V423" s="562"/>
      <c r="W423" s="562"/>
      <c r="X423" s="660"/>
      <c r="Y423" s="660"/>
      <c r="Z423" s="660"/>
      <c r="AA423" s="660"/>
      <c r="AB423" s="660"/>
      <c r="AC423" s="660"/>
      <c r="AD423" s="660"/>
      <c r="AE423" s="660"/>
      <c r="AF423" s="660"/>
      <c r="AG423" s="564"/>
      <c r="AH423" s="389"/>
      <c r="AI423" s="61"/>
      <c r="AJ423" s="61"/>
      <c r="AK423" s="309"/>
      <c r="AL423" s="389"/>
      <c r="AM423" s="61"/>
      <c r="AN423" s="61"/>
      <c r="AO423" s="390"/>
      <c r="AP423" s="518"/>
      <c r="AQ423" s="61"/>
      <c r="AR423" s="61"/>
      <c r="AS423" s="309"/>
      <c r="AT423" s="389"/>
      <c r="AU423" s="61"/>
      <c r="AV423" s="61"/>
      <c r="AW423" s="390"/>
      <c r="AX423" s="518"/>
      <c r="AY423" s="61"/>
      <c r="AZ423" s="61"/>
      <c r="BA423" s="309"/>
      <c r="BB423" s="389"/>
      <c r="BC423" s="61"/>
      <c r="BD423" s="61"/>
      <c r="BE423" s="390"/>
      <c r="BF423" s="727"/>
      <c r="BG423" s="64"/>
      <c r="BH423" s="61"/>
      <c r="BI423" s="309"/>
      <c r="BJ423" s="389"/>
      <c r="BK423" s="61"/>
      <c r="BL423" s="61"/>
      <c r="BM423" s="390"/>
      <c r="BN423" s="727"/>
      <c r="BO423" s="64"/>
      <c r="BP423" s="61"/>
      <c r="BQ423" s="309"/>
      <c r="BR423" s="389"/>
      <c r="BS423" s="61"/>
      <c r="BT423" s="61"/>
      <c r="BU423" s="390"/>
      <c r="BV423" s="518"/>
      <c r="BW423" s="61"/>
      <c r="BX423" s="61"/>
      <c r="BY423" s="309"/>
      <c r="BZ423" s="367"/>
      <c r="CA423" s="64"/>
      <c r="CB423" s="61"/>
      <c r="CC423" s="390"/>
      <c r="CD423" s="367"/>
      <c r="CE423" s="64"/>
      <c r="CF423" s="64"/>
      <c r="CG423" s="370"/>
      <c r="CH423" s="728"/>
      <c r="CI423" s="729"/>
      <c r="CJ423" s="786"/>
      <c r="CK423" s="787"/>
      <c r="CL423" s="787"/>
      <c r="CM423" s="788"/>
      <c r="CN423" s="786">
        <v>0</v>
      </c>
      <c r="CO423" s="787">
        <f t="shared" si="1319"/>
        <v>0</v>
      </c>
      <c r="CP423" s="787">
        <f t="shared" si="1320"/>
        <v>0</v>
      </c>
      <c r="CQ423" s="787">
        <f t="shared" si="1321"/>
        <v>0</v>
      </c>
      <c r="CR423" s="877">
        <f t="shared" si="1322"/>
        <v>0</v>
      </c>
      <c r="CS423" s="788">
        <f t="shared" si="1323"/>
        <v>0</v>
      </c>
      <c r="CT423" s="2">
        <f t="shared" si="1324"/>
        <v>0</v>
      </c>
    </row>
    <row r="424" spans="2:98" ht="24.75" customHeight="1" x14ac:dyDescent="0.25">
      <c r="B424" s="579" t="str">
        <f t="shared" si="1349"/>
        <v>C4</v>
      </c>
      <c r="C424" s="610" t="s">
        <v>749</v>
      </c>
      <c r="D424" s="662"/>
      <c r="E424" s="663"/>
      <c r="F424" s="663"/>
      <c r="G424" s="663"/>
      <c r="H424" s="663">
        <v>38326.271186440659</v>
      </c>
      <c r="I424" s="663">
        <v>212923.72881355934</v>
      </c>
      <c r="J424" s="663"/>
      <c r="K424" s="664">
        <f t="shared" si="1394"/>
        <v>251250</v>
      </c>
      <c r="L424" s="54"/>
      <c r="M424" s="54"/>
      <c r="N424" s="663"/>
      <c r="O424" s="660"/>
      <c r="P424" s="660"/>
      <c r="Q424" s="561"/>
      <c r="R424" s="562"/>
      <c r="S424" s="562"/>
      <c r="T424" s="562"/>
      <c r="U424" s="562"/>
      <c r="V424" s="562"/>
      <c r="W424" s="562"/>
      <c r="X424" s="660"/>
      <c r="Y424" s="660"/>
      <c r="Z424" s="660"/>
      <c r="AA424" s="660"/>
      <c r="AB424" s="660"/>
      <c r="AC424" s="660"/>
      <c r="AD424" s="660"/>
      <c r="AE424" s="660"/>
      <c r="AF424" s="660"/>
      <c r="AG424" s="564"/>
      <c r="AH424" s="389"/>
      <c r="AI424" s="61"/>
      <c r="AJ424" s="61"/>
      <c r="AK424" s="309"/>
      <c r="AL424" s="389"/>
      <c r="AM424" s="61"/>
      <c r="AN424" s="61"/>
      <c r="AO424" s="390"/>
      <c r="AP424" s="518"/>
      <c r="AQ424" s="61"/>
      <c r="AR424" s="61"/>
      <c r="AS424" s="309"/>
      <c r="AT424" s="389"/>
      <c r="AU424" s="61"/>
      <c r="AV424" s="61"/>
      <c r="AW424" s="390"/>
      <c r="AX424" s="518"/>
      <c r="AY424" s="61"/>
      <c r="AZ424" s="61"/>
      <c r="BA424" s="309"/>
      <c r="BB424" s="389"/>
      <c r="BC424" s="61"/>
      <c r="BD424" s="61"/>
      <c r="BE424" s="390"/>
      <c r="BF424" s="727"/>
      <c r="BG424" s="64"/>
      <c r="BH424" s="61"/>
      <c r="BI424" s="309"/>
      <c r="BJ424" s="389"/>
      <c r="BK424" s="61"/>
      <c r="BL424" s="61"/>
      <c r="BM424" s="390"/>
      <c r="BN424" s="727"/>
      <c r="BO424" s="64"/>
      <c r="BP424" s="61"/>
      <c r="BQ424" s="309"/>
      <c r="BR424" s="389"/>
      <c r="BS424" s="61"/>
      <c r="BT424" s="61"/>
      <c r="BU424" s="390"/>
      <c r="BV424" s="518"/>
      <c r="BW424" s="61"/>
      <c r="BX424" s="61"/>
      <c r="BY424" s="309"/>
      <c r="BZ424" s="367"/>
      <c r="CA424" s="64"/>
      <c r="CB424" s="61"/>
      <c r="CC424" s="390"/>
      <c r="CD424" s="367"/>
      <c r="CE424" s="64"/>
      <c r="CF424" s="64"/>
      <c r="CG424" s="370"/>
      <c r="CH424" s="728"/>
      <c r="CI424" s="729"/>
      <c r="CJ424" s="786"/>
      <c r="CK424" s="787"/>
      <c r="CL424" s="787"/>
      <c r="CM424" s="788"/>
      <c r="CN424" s="786">
        <v>0</v>
      </c>
      <c r="CO424" s="787">
        <f t="shared" si="1319"/>
        <v>0</v>
      </c>
      <c r="CP424" s="787">
        <f t="shared" si="1320"/>
        <v>0</v>
      </c>
      <c r="CQ424" s="787">
        <f t="shared" si="1321"/>
        <v>0</v>
      </c>
      <c r="CR424" s="877">
        <f t="shared" si="1322"/>
        <v>0</v>
      </c>
      <c r="CS424" s="788">
        <f t="shared" si="1323"/>
        <v>0</v>
      </c>
      <c r="CT424" s="2">
        <f t="shared" si="1324"/>
        <v>0</v>
      </c>
    </row>
    <row r="425" spans="2:98" ht="24.75" customHeight="1" x14ac:dyDescent="0.25">
      <c r="B425" s="579" t="str">
        <f t="shared" si="1349"/>
        <v>C4</v>
      </c>
      <c r="C425" s="603" t="s">
        <v>751</v>
      </c>
      <c r="D425" s="721"/>
      <c r="E425" s="97"/>
      <c r="F425" s="97"/>
      <c r="G425" s="97"/>
      <c r="H425" s="97">
        <f>+H426</f>
        <v>38326.271186440659</v>
      </c>
      <c r="I425" s="97">
        <f>+I426</f>
        <v>212923.72881355934</v>
      </c>
      <c r="J425" s="97"/>
      <c r="K425" s="644">
        <f>+K426</f>
        <v>251250</v>
      </c>
      <c r="L425" s="723"/>
      <c r="M425" s="723"/>
      <c r="N425" s="97"/>
      <c r="O425" s="684"/>
      <c r="P425" s="684"/>
      <c r="Q425" s="90"/>
      <c r="R425" s="686"/>
      <c r="S425" s="686"/>
      <c r="T425" s="686"/>
      <c r="U425" s="686"/>
      <c r="V425" s="686"/>
      <c r="W425" s="686"/>
      <c r="X425" s="684"/>
      <c r="Y425" s="684"/>
      <c r="Z425" s="684"/>
      <c r="AA425" s="684"/>
      <c r="AB425" s="684"/>
      <c r="AC425" s="684"/>
      <c r="AD425" s="684"/>
      <c r="AE425" s="684"/>
      <c r="AF425" s="684"/>
      <c r="AG425" s="666"/>
      <c r="AH425" s="682"/>
      <c r="AI425" s="668"/>
      <c r="AJ425" s="668"/>
      <c r="AK425" s="680"/>
      <c r="AL425" s="682"/>
      <c r="AM425" s="668"/>
      <c r="AN425" s="668"/>
      <c r="AO425" s="670"/>
      <c r="AP425" s="678"/>
      <c r="AQ425" s="668"/>
      <c r="AR425" s="668"/>
      <c r="AS425" s="680"/>
      <c r="AT425" s="682"/>
      <c r="AU425" s="668"/>
      <c r="AV425" s="668"/>
      <c r="AW425" s="670"/>
      <c r="AX425" s="678"/>
      <c r="AY425" s="668"/>
      <c r="AZ425" s="668"/>
      <c r="BA425" s="680"/>
      <c r="BB425" s="682"/>
      <c r="BC425" s="668"/>
      <c r="BD425" s="668"/>
      <c r="BE425" s="670"/>
      <c r="BF425" s="724"/>
      <c r="BG425" s="674"/>
      <c r="BH425" s="668"/>
      <c r="BI425" s="680"/>
      <c r="BJ425" s="682"/>
      <c r="BK425" s="668"/>
      <c r="BL425" s="668"/>
      <c r="BM425" s="670"/>
      <c r="BN425" s="724"/>
      <c r="BO425" s="674"/>
      <c r="BP425" s="668"/>
      <c r="BQ425" s="680"/>
      <c r="BR425" s="682"/>
      <c r="BS425" s="668"/>
      <c r="BT425" s="668"/>
      <c r="BU425" s="670"/>
      <c r="BV425" s="678"/>
      <c r="BW425" s="668"/>
      <c r="BX425" s="668"/>
      <c r="BY425" s="680"/>
      <c r="BZ425" s="672"/>
      <c r="CA425" s="674"/>
      <c r="CB425" s="668"/>
      <c r="CC425" s="670"/>
      <c r="CD425" s="672"/>
      <c r="CE425" s="674"/>
      <c r="CF425" s="674"/>
      <c r="CG425" s="676"/>
      <c r="CH425" s="731" t="s">
        <v>739</v>
      </c>
      <c r="CI425" s="57" t="s">
        <v>766</v>
      </c>
      <c r="CJ425" s="777">
        <f>IF(H425=0,IF(CD425&gt;0,"Error",H425-CD425),H425-CD425)</f>
        <v>38326.271186440659</v>
      </c>
      <c r="CK425" s="778">
        <f t="shared" ref="CK425" si="1395">IF(I425=0,IF(CE425&gt;0,"Error",I425-CE425),I425-CE425)</f>
        <v>212923.72881355934</v>
      </c>
      <c r="CL425" s="778">
        <f t="shared" ref="CL425" si="1396">IF(J425=0,IF(CF425&gt;0,"Error",J425-CF425),J425-CF425)</f>
        <v>0</v>
      </c>
      <c r="CM425" s="779">
        <f t="shared" ref="CM425" si="1397">IF(K425=0,IF(CG425&gt;0,"Error",K425-CG425),K425-CG425)</f>
        <v>251250</v>
      </c>
      <c r="CN425" s="848">
        <v>0</v>
      </c>
      <c r="CO425" s="850">
        <f t="shared" si="1319"/>
        <v>0</v>
      </c>
      <c r="CP425" s="850">
        <f t="shared" si="1320"/>
        <v>0</v>
      </c>
      <c r="CQ425" s="850">
        <f t="shared" si="1321"/>
        <v>0</v>
      </c>
      <c r="CR425" s="874">
        <f t="shared" si="1322"/>
        <v>0</v>
      </c>
      <c r="CS425" s="852">
        <f t="shared" si="1323"/>
        <v>0</v>
      </c>
      <c r="CT425" s="2">
        <f t="shared" si="1324"/>
        <v>0</v>
      </c>
    </row>
    <row r="426" spans="2:98" ht="24.75" customHeight="1" x14ac:dyDescent="0.25">
      <c r="B426" s="579" t="str">
        <f t="shared" si="1349"/>
        <v>C4</v>
      </c>
      <c r="C426" s="610" t="s">
        <v>750</v>
      </c>
      <c r="D426" s="662"/>
      <c r="E426" s="663"/>
      <c r="F426" s="663"/>
      <c r="G426" s="663"/>
      <c r="H426" s="663">
        <v>38326.271186440659</v>
      </c>
      <c r="I426" s="663">
        <v>212923.72881355934</v>
      </c>
      <c r="J426" s="730"/>
      <c r="K426" s="664">
        <f>+H426+I426</f>
        <v>251250</v>
      </c>
      <c r="L426" s="54"/>
      <c r="M426" s="54"/>
      <c r="N426" s="663"/>
      <c r="O426" s="660"/>
      <c r="P426" s="660"/>
      <c r="Q426" s="561"/>
      <c r="R426" s="562"/>
      <c r="S426" s="562"/>
      <c r="T426" s="562"/>
      <c r="U426" s="562"/>
      <c r="V426" s="562"/>
      <c r="W426" s="562"/>
      <c r="X426" s="660"/>
      <c r="Y426" s="660"/>
      <c r="Z426" s="660"/>
      <c r="AA426" s="660"/>
      <c r="AB426" s="660"/>
      <c r="AC426" s="660"/>
      <c r="AD426" s="660"/>
      <c r="AE426" s="660"/>
      <c r="AF426" s="660"/>
      <c r="AG426" s="564"/>
      <c r="AH426" s="389"/>
      <c r="AI426" s="61"/>
      <c r="AJ426" s="61"/>
      <c r="AK426" s="309"/>
      <c r="AL426" s="389"/>
      <c r="AM426" s="61"/>
      <c r="AN426" s="61"/>
      <c r="AO426" s="390"/>
      <c r="AP426" s="518"/>
      <c r="AQ426" s="61"/>
      <c r="AR426" s="61"/>
      <c r="AS426" s="309"/>
      <c r="AT426" s="389"/>
      <c r="AU426" s="61"/>
      <c r="AV426" s="61"/>
      <c r="AW426" s="390"/>
      <c r="AX426" s="518"/>
      <c r="AY426" s="61"/>
      <c r="AZ426" s="61"/>
      <c r="BA426" s="309"/>
      <c r="BB426" s="389"/>
      <c r="BC426" s="61"/>
      <c r="BD426" s="61"/>
      <c r="BE426" s="390"/>
      <c r="BF426" s="727"/>
      <c r="BG426" s="64"/>
      <c r="BH426" s="61"/>
      <c r="BI426" s="309"/>
      <c r="BJ426" s="389"/>
      <c r="BK426" s="61"/>
      <c r="BL426" s="61"/>
      <c r="BM426" s="390"/>
      <c r="BN426" s="727"/>
      <c r="BO426" s="64"/>
      <c r="BP426" s="61"/>
      <c r="BQ426" s="309"/>
      <c r="BR426" s="389"/>
      <c r="BS426" s="61"/>
      <c r="BT426" s="61"/>
      <c r="BU426" s="390"/>
      <c r="BV426" s="518"/>
      <c r="BW426" s="61"/>
      <c r="BX426" s="61"/>
      <c r="BY426" s="309"/>
      <c r="BZ426" s="367"/>
      <c r="CA426" s="64"/>
      <c r="CB426" s="61"/>
      <c r="CC426" s="390"/>
      <c r="CD426" s="367"/>
      <c r="CE426" s="64"/>
      <c r="CF426" s="64"/>
      <c r="CG426" s="370"/>
      <c r="CH426" s="728"/>
      <c r="CI426" s="729"/>
      <c r="CJ426" s="786"/>
      <c r="CK426" s="787"/>
      <c r="CL426" s="787"/>
      <c r="CM426" s="788"/>
      <c r="CN426" s="786">
        <v>0</v>
      </c>
      <c r="CO426" s="787">
        <f t="shared" si="1319"/>
        <v>0</v>
      </c>
      <c r="CP426" s="787">
        <f t="shared" si="1320"/>
        <v>0</v>
      </c>
      <c r="CQ426" s="787">
        <f t="shared" si="1321"/>
        <v>0</v>
      </c>
      <c r="CR426" s="877">
        <f t="shared" si="1322"/>
        <v>0</v>
      </c>
      <c r="CS426" s="788">
        <f t="shared" si="1323"/>
        <v>0</v>
      </c>
      <c r="CT426" s="2">
        <f t="shared" si="1324"/>
        <v>0</v>
      </c>
    </row>
    <row r="427" spans="2:98" ht="24.75" customHeight="1" x14ac:dyDescent="0.25">
      <c r="B427" s="579" t="str">
        <f t="shared" si="1349"/>
        <v>C4</v>
      </c>
      <c r="C427" s="603" t="s">
        <v>753</v>
      </c>
      <c r="D427" s="721"/>
      <c r="E427" s="97"/>
      <c r="F427" s="97"/>
      <c r="G427" s="97"/>
      <c r="H427" s="97">
        <f>+H428</f>
        <v>16352.542372881348</v>
      </c>
      <c r="I427" s="97">
        <f>+I428</f>
        <v>90847.457627118652</v>
      </c>
      <c r="J427" s="97"/>
      <c r="K427" s="644">
        <f>+K428</f>
        <v>107200</v>
      </c>
      <c r="L427" s="723"/>
      <c r="M427" s="723"/>
      <c r="N427" s="97"/>
      <c r="O427" s="684"/>
      <c r="P427" s="684"/>
      <c r="Q427" s="90"/>
      <c r="R427" s="686"/>
      <c r="S427" s="686"/>
      <c r="T427" s="686"/>
      <c r="U427" s="686"/>
      <c r="V427" s="686"/>
      <c r="W427" s="686"/>
      <c r="X427" s="684"/>
      <c r="Y427" s="684"/>
      <c r="Z427" s="684"/>
      <c r="AA427" s="684"/>
      <c r="AB427" s="684"/>
      <c r="AC427" s="684"/>
      <c r="AD427" s="684"/>
      <c r="AE427" s="684"/>
      <c r="AF427" s="684"/>
      <c r="AG427" s="666"/>
      <c r="AH427" s="682"/>
      <c r="AI427" s="668"/>
      <c r="AJ427" s="668"/>
      <c r="AK427" s="680"/>
      <c r="AL427" s="682"/>
      <c r="AM427" s="668"/>
      <c r="AN427" s="668"/>
      <c r="AO427" s="670"/>
      <c r="AP427" s="678"/>
      <c r="AQ427" s="668"/>
      <c r="AR427" s="668"/>
      <c r="AS427" s="680"/>
      <c r="AT427" s="682"/>
      <c r="AU427" s="668"/>
      <c r="AV427" s="668"/>
      <c r="AW427" s="670"/>
      <c r="AX427" s="678"/>
      <c r="AY427" s="668"/>
      <c r="AZ427" s="668"/>
      <c r="BA427" s="680"/>
      <c r="BB427" s="682"/>
      <c r="BC427" s="668"/>
      <c r="BD427" s="668"/>
      <c r="BE427" s="670"/>
      <c r="BF427" s="724"/>
      <c r="BG427" s="674"/>
      <c r="BH427" s="668"/>
      <c r="BI427" s="680"/>
      <c r="BJ427" s="682"/>
      <c r="BK427" s="668"/>
      <c r="BL427" s="668"/>
      <c r="BM427" s="670"/>
      <c r="BN427" s="724"/>
      <c r="BO427" s="674"/>
      <c r="BP427" s="668"/>
      <c r="BQ427" s="680"/>
      <c r="BR427" s="682"/>
      <c r="BS427" s="668"/>
      <c r="BT427" s="668"/>
      <c r="BU427" s="670"/>
      <c r="BV427" s="678"/>
      <c r="BW427" s="668"/>
      <c r="BX427" s="668"/>
      <c r="BY427" s="680"/>
      <c r="BZ427" s="672"/>
      <c r="CA427" s="674"/>
      <c r="CB427" s="668"/>
      <c r="CC427" s="670"/>
      <c r="CD427" s="672"/>
      <c r="CE427" s="674"/>
      <c r="CF427" s="674"/>
      <c r="CG427" s="676"/>
      <c r="CH427" s="731" t="s">
        <v>739</v>
      </c>
      <c r="CI427" s="57" t="s">
        <v>766</v>
      </c>
      <c r="CJ427" s="777">
        <f>IF(H427=0,IF(CD427&gt;0,"Error",H427-CD427),H427-CD427)</f>
        <v>16352.542372881348</v>
      </c>
      <c r="CK427" s="778">
        <f t="shared" ref="CK427" si="1398">IF(I427=0,IF(CE427&gt;0,"Error",I427-CE427),I427-CE427)</f>
        <v>90847.457627118652</v>
      </c>
      <c r="CL427" s="778">
        <f t="shared" ref="CL427" si="1399">IF(J427=0,IF(CF427&gt;0,"Error",J427-CF427),J427-CF427)</f>
        <v>0</v>
      </c>
      <c r="CM427" s="779">
        <f t="shared" ref="CM427" si="1400">IF(K427=0,IF(CG427&gt;0,"Error",K427-CG427),K427-CG427)</f>
        <v>107200</v>
      </c>
      <c r="CN427" s="848">
        <v>0</v>
      </c>
      <c r="CO427" s="850">
        <f t="shared" si="1319"/>
        <v>0</v>
      </c>
      <c r="CP427" s="850">
        <f t="shared" si="1320"/>
        <v>0</v>
      </c>
      <c r="CQ427" s="850">
        <f t="shared" si="1321"/>
        <v>0</v>
      </c>
      <c r="CR427" s="874">
        <f t="shared" si="1322"/>
        <v>0</v>
      </c>
      <c r="CS427" s="852">
        <f t="shared" si="1323"/>
        <v>0</v>
      </c>
      <c r="CT427" s="2">
        <f t="shared" si="1324"/>
        <v>0</v>
      </c>
    </row>
    <row r="428" spans="2:98" ht="24.75" customHeight="1" x14ac:dyDescent="0.25">
      <c r="B428" s="579" t="str">
        <f t="shared" si="1349"/>
        <v>C4</v>
      </c>
      <c r="C428" s="610" t="s">
        <v>752</v>
      </c>
      <c r="D428" s="662"/>
      <c r="E428" s="663"/>
      <c r="F428" s="663"/>
      <c r="G428" s="663"/>
      <c r="H428" s="663">
        <v>16352.542372881348</v>
      </c>
      <c r="I428" s="663">
        <v>90847.457627118652</v>
      </c>
      <c r="J428" s="730"/>
      <c r="K428" s="664">
        <f>+H428+I428</f>
        <v>107200</v>
      </c>
      <c r="L428" s="54"/>
      <c r="M428" s="54"/>
      <c r="N428" s="663"/>
      <c r="O428" s="660"/>
      <c r="P428" s="660"/>
      <c r="Q428" s="561"/>
      <c r="R428" s="562"/>
      <c r="S428" s="562"/>
      <c r="T428" s="562"/>
      <c r="U428" s="562"/>
      <c r="V428" s="562"/>
      <c r="W428" s="562"/>
      <c r="X428" s="660"/>
      <c r="Y428" s="660"/>
      <c r="Z428" s="660"/>
      <c r="AA428" s="660"/>
      <c r="AB428" s="660"/>
      <c r="AC428" s="660"/>
      <c r="AD428" s="660"/>
      <c r="AE428" s="660"/>
      <c r="AF428" s="660"/>
      <c r="AG428" s="564"/>
      <c r="AH428" s="389"/>
      <c r="AI428" s="61"/>
      <c r="AJ428" s="61"/>
      <c r="AK428" s="309"/>
      <c r="AL428" s="389"/>
      <c r="AM428" s="61"/>
      <c r="AN428" s="61"/>
      <c r="AO428" s="390"/>
      <c r="AP428" s="518"/>
      <c r="AQ428" s="61"/>
      <c r="AR428" s="61"/>
      <c r="AS428" s="309"/>
      <c r="AT428" s="389"/>
      <c r="AU428" s="61"/>
      <c r="AV428" s="61"/>
      <c r="AW428" s="390"/>
      <c r="AX428" s="518"/>
      <c r="AY428" s="61"/>
      <c r="AZ428" s="61"/>
      <c r="BA428" s="309"/>
      <c r="BB428" s="389"/>
      <c r="BC428" s="61"/>
      <c r="BD428" s="61"/>
      <c r="BE428" s="390"/>
      <c r="BF428" s="727"/>
      <c r="BG428" s="64"/>
      <c r="BH428" s="61"/>
      <c r="BI428" s="309"/>
      <c r="BJ428" s="389"/>
      <c r="BK428" s="61"/>
      <c r="BL428" s="61"/>
      <c r="BM428" s="390"/>
      <c r="BN428" s="727"/>
      <c r="BO428" s="64"/>
      <c r="BP428" s="61"/>
      <c r="BQ428" s="309"/>
      <c r="BR428" s="389"/>
      <c r="BS428" s="61"/>
      <c r="BT428" s="61"/>
      <c r="BU428" s="390"/>
      <c r="BV428" s="518"/>
      <c r="BW428" s="61"/>
      <c r="BX428" s="61"/>
      <c r="BY428" s="309"/>
      <c r="BZ428" s="367"/>
      <c r="CA428" s="64"/>
      <c r="CB428" s="61"/>
      <c r="CC428" s="390"/>
      <c r="CD428" s="367"/>
      <c r="CE428" s="64"/>
      <c r="CF428" s="64"/>
      <c r="CG428" s="370"/>
      <c r="CH428" s="728"/>
      <c r="CI428" s="729"/>
      <c r="CJ428" s="786"/>
      <c r="CK428" s="787"/>
      <c r="CL428" s="787"/>
      <c r="CM428" s="788"/>
      <c r="CN428" s="786">
        <v>0</v>
      </c>
      <c r="CO428" s="787">
        <f t="shared" si="1319"/>
        <v>0</v>
      </c>
      <c r="CP428" s="787">
        <f t="shared" si="1320"/>
        <v>0</v>
      </c>
      <c r="CQ428" s="787">
        <f t="shared" si="1321"/>
        <v>0</v>
      </c>
      <c r="CR428" s="877">
        <f t="shared" si="1322"/>
        <v>0</v>
      </c>
      <c r="CS428" s="788">
        <f t="shared" si="1323"/>
        <v>0</v>
      </c>
      <c r="CT428" s="2">
        <f t="shared" si="1324"/>
        <v>0</v>
      </c>
    </row>
    <row r="429" spans="2:98" ht="24.75" customHeight="1" x14ac:dyDescent="0.25">
      <c r="B429" s="579" t="str">
        <f t="shared" si="1349"/>
        <v>C4</v>
      </c>
      <c r="C429" s="603" t="s">
        <v>755</v>
      </c>
      <c r="D429" s="721"/>
      <c r="E429" s="97"/>
      <c r="F429" s="97"/>
      <c r="G429" s="97"/>
      <c r="H429" s="97">
        <f>+H430</f>
        <v>25550.847457627126</v>
      </c>
      <c r="I429" s="97">
        <f>+I430</f>
        <v>141949.15254237287</v>
      </c>
      <c r="J429" s="97"/>
      <c r="K429" s="644">
        <f>+K430</f>
        <v>167500</v>
      </c>
      <c r="L429" s="723"/>
      <c r="M429" s="723"/>
      <c r="N429" s="97"/>
      <c r="O429" s="684"/>
      <c r="P429" s="684"/>
      <c r="Q429" s="90"/>
      <c r="R429" s="686"/>
      <c r="S429" s="686"/>
      <c r="T429" s="686"/>
      <c r="U429" s="686"/>
      <c r="V429" s="686"/>
      <c r="W429" s="686"/>
      <c r="X429" s="684"/>
      <c r="Y429" s="684"/>
      <c r="Z429" s="684"/>
      <c r="AA429" s="684"/>
      <c r="AB429" s="684"/>
      <c r="AC429" s="684"/>
      <c r="AD429" s="684"/>
      <c r="AE429" s="684"/>
      <c r="AF429" s="684"/>
      <c r="AG429" s="666"/>
      <c r="AH429" s="682"/>
      <c r="AI429" s="668"/>
      <c r="AJ429" s="668"/>
      <c r="AK429" s="680"/>
      <c r="AL429" s="682"/>
      <c r="AM429" s="668"/>
      <c r="AN429" s="668"/>
      <c r="AO429" s="670"/>
      <c r="AP429" s="678"/>
      <c r="AQ429" s="668"/>
      <c r="AR429" s="668"/>
      <c r="AS429" s="680"/>
      <c r="AT429" s="682"/>
      <c r="AU429" s="668"/>
      <c r="AV429" s="668"/>
      <c r="AW429" s="670"/>
      <c r="AX429" s="678"/>
      <c r="AY429" s="668"/>
      <c r="AZ429" s="668"/>
      <c r="BA429" s="680"/>
      <c r="BB429" s="682"/>
      <c r="BC429" s="668"/>
      <c r="BD429" s="668"/>
      <c r="BE429" s="670"/>
      <c r="BF429" s="724"/>
      <c r="BG429" s="674"/>
      <c r="BH429" s="668"/>
      <c r="BI429" s="680"/>
      <c r="BJ429" s="682"/>
      <c r="BK429" s="668"/>
      <c r="BL429" s="668"/>
      <c r="BM429" s="670"/>
      <c r="BN429" s="724"/>
      <c r="BO429" s="674"/>
      <c r="BP429" s="668"/>
      <c r="BQ429" s="680"/>
      <c r="BR429" s="682"/>
      <c r="BS429" s="668"/>
      <c r="BT429" s="668"/>
      <c r="BU429" s="670"/>
      <c r="BV429" s="678"/>
      <c r="BW429" s="668"/>
      <c r="BX429" s="668"/>
      <c r="BY429" s="680"/>
      <c r="BZ429" s="672"/>
      <c r="CA429" s="674"/>
      <c r="CB429" s="668"/>
      <c r="CC429" s="670"/>
      <c r="CD429" s="672"/>
      <c r="CE429" s="674"/>
      <c r="CF429" s="674"/>
      <c r="CG429" s="676"/>
      <c r="CH429" s="731" t="s">
        <v>739</v>
      </c>
      <c r="CI429" s="57" t="s">
        <v>766</v>
      </c>
      <c r="CJ429" s="777">
        <f>IF(H429=0,IF(CD429&gt;0,"Error",H429-CD429),H429-CD429)</f>
        <v>25550.847457627126</v>
      </c>
      <c r="CK429" s="778">
        <f t="shared" ref="CK429" si="1401">IF(I429=0,IF(CE429&gt;0,"Error",I429-CE429),I429-CE429)</f>
        <v>141949.15254237287</v>
      </c>
      <c r="CL429" s="778">
        <f t="shared" ref="CL429" si="1402">IF(J429=0,IF(CF429&gt;0,"Error",J429-CF429),J429-CF429)</f>
        <v>0</v>
      </c>
      <c r="CM429" s="779">
        <f t="shared" ref="CM429" si="1403">IF(K429=0,IF(CG429&gt;0,"Error",K429-CG429),K429-CG429)</f>
        <v>167500</v>
      </c>
      <c r="CN429" s="848">
        <v>0</v>
      </c>
      <c r="CO429" s="850">
        <f t="shared" si="1319"/>
        <v>0</v>
      </c>
      <c r="CP429" s="850">
        <f t="shared" si="1320"/>
        <v>0</v>
      </c>
      <c r="CQ429" s="850">
        <f t="shared" si="1321"/>
        <v>0</v>
      </c>
      <c r="CR429" s="874">
        <f t="shared" si="1322"/>
        <v>0</v>
      </c>
      <c r="CS429" s="852">
        <f t="shared" si="1323"/>
        <v>0</v>
      </c>
      <c r="CT429" s="2">
        <f t="shared" si="1324"/>
        <v>0</v>
      </c>
    </row>
    <row r="430" spans="2:98" ht="24.75" customHeight="1" x14ac:dyDescent="0.25">
      <c r="B430" s="579" t="str">
        <f t="shared" si="1349"/>
        <v>C4</v>
      </c>
      <c r="C430" s="610" t="s">
        <v>754</v>
      </c>
      <c r="D430" s="662"/>
      <c r="E430" s="663"/>
      <c r="F430" s="663"/>
      <c r="G430" s="663"/>
      <c r="H430" s="663">
        <v>25550.847457627126</v>
      </c>
      <c r="I430" s="663">
        <v>141949.15254237287</v>
      </c>
      <c r="J430" s="730"/>
      <c r="K430" s="664">
        <f>+H430+I430</f>
        <v>167500</v>
      </c>
      <c r="L430" s="54"/>
      <c r="M430" s="54"/>
      <c r="N430" s="663"/>
      <c r="O430" s="660"/>
      <c r="P430" s="660"/>
      <c r="Q430" s="561"/>
      <c r="R430" s="562"/>
      <c r="S430" s="562"/>
      <c r="T430" s="562"/>
      <c r="U430" s="562"/>
      <c r="V430" s="562"/>
      <c r="W430" s="562"/>
      <c r="X430" s="660"/>
      <c r="Y430" s="660"/>
      <c r="Z430" s="660"/>
      <c r="AA430" s="660"/>
      <c r="AB430" s="660"/>
      <c r="AC430" s="660"/>
      <c r="AD430" s="660"/>
      <c r="AE430" s="660"/>
      <c r="AF430" s="660"/>
      <c r="AG430" s="564"/>
      <c r="AH430" s="389"/>
      <c r="AI430" s="61"/>
      <c r="AJ430" s="61"/>
      <c r="AK430" s="309"/>
      <c r="AL430" s="389"/>
      <c r="AM430" s="61"/>
      <c r="AN430" s="61"/>
      <c r="AO430" s="390"/>
      <c r="AP430" s="518"/>
      <c r="AQ430" s="61"/>
      <c r="AR430" s="61"/>
      <c r="AS430" s="309"/>
      <c r="AT430" s="389"/>
      <c r="AU430" s="61"/>
      <c r="AV430" s="61"/>
      <c r="AW430" s="390"/>
      <c r="AX430" s="518"/>
      <c r="AY430" s="61"/>
      <c r="AZ430" s="61"/>
      <c r="BA430" s="309"/>
      <c r="BB430" s="389"/>
      <c r="BC430" s="61"/>
      <c r="BD430" s="61"/>
      <c r="BE430" s="390"/>
      <c r="BF430" s="727"/>
      <c r="BG430" s="64"/>
      <c r="BH430" s="61"/>
      <c r="BI430" s="309"/>
      <c r="BJ430" s="389"/>
      <c r="BK430" s="61"/>
      <c r="BL430" s="61"/>
      <c r="BM430" s="390"/>
      <c r="BN430" s="727"/>
      <c r="BO430" s="64"/>
      <c r="BP430" s="61"/>
      <c r="BQ430" s="309"/>
      <c r="BR430" s="389"/>
      <c r="BS430" s="61"/>
      <c r="BT430" s="61"/>
      <c r="BU430" s="390"/>
      <c r="BV430" s="518"/>
      <c r="BW430" s="61"/>
      <c r="BX430" s="61"/>
      <c r="BY430" s="309"/>
      <c r="BZ430" s="367"/>
      <c r="CA430" s="64"/>
      <c r="CB430" s="61"/>
      <c r="CC430" s="390"/>
      <c r="CD430" s="367"/>
      <c r="CE430" s="64"/>
      <c r="CF430" s="64"/>
      <c r="CG430" s="370"/>
      <c r="CH430" s="728"/>
      <c r="CI430" s="729"/>
      <c r="CJ430" s="786"/>
      <c r="CK430" s="787"/>
      <c r="CL430" s="787"/>
      <c r="CM430" s="788"/>
      <c r="CN430" s="786">
        <v>0</v>
      </c>
      <c r="CO430" s="787">
        <f t="shared" si="1319"/>
        <v>0</v>
      </c>
      <c r="CP430" s="787">
        <f t="shared" si="1320"/>
        <v>0</v>
      </c>
      <c r="CQ430" s="787">
        <f t="shared" si="1321"/>
        <v>0</v>
      </c>
      <c r="CR430" s="877">
        <f t="shared" si="1322"/>
        <v>0</v>
      </c>
      <c r="CS430" s="788">
        <f t="shared" si="1323"/>
        <v>0</v>
      </c>
      <c r="CT430" s="2">
        <f t="shared" si="1324"/>
        <v>0</v>
      </c>
    </row>
    <row r="431" spans="2:98" ht="34.5" customHeight="1" x14ac:dyDescent="0.25">
      <c r="B431" s="579" t="str">
        <f t="shared" si="1349"/>
        <v>C4</v>
      </c>
      <c r="C431" s="603" t="s">
        <v>759</v>
      </c>
      <c r="D431" s="721"/>
      <c r="E431" s="97"/>
      <c r="F431" s="97"/>
      <c r="G431" s="97"/>
      <c r="H431" s="97">
        <f>SUM(H432:H434)</f>
        <v>102203.3898305085</v>
      </c>
      <c r="I431" s="97">
        <f t="shared" ref="I431:J431" si="1404">SUM(I432:I434)</f>
        <v>567796.6101694915</v>
      </c>
      <c r="J431" s="97">
        <f t="shared" si="1404"/>
        <v>0</v>
      </c>
      <c r="K431" s="644">
        <f>SUM(K432:K434)</f>
        <v>670000</v>
      </c>
      <c r="L431" s="723"/>
      <c r="M431" s="723"/>
      <c r="N431" s="97"/>
      <c r="O431" s="684"/>
      <c r="P431" s="684"/>
      <c r="Q431" s="90"/>
      <c r="R431" s="686"/>
      <c r="S431" s="686"/>
      <c r="T431" s="686"/>
      <c r="U431" s="686"/>
      <c r="V431" s="686"/>
      <c r="W431" s="686"/>
      <c r="X431" s="684"/>
      <c r="Y431" s="684"/>
      <c r="Z431" s="684"/>
      <c r="AA431" s="684"/>
      <c r="AB431" s="684"/>
      <c r="AC431" s="684"/>
      <c r="AD431" s="684"/>
      <c r="AE431" s="684"/>
      <c r="AF431" s="684"/>
      <c r="AG431" s="666"/>
      <c r="AH431" s="682"/>
      <c r="AI431" s="668"/>
      <c r="AJ431" s="668"/>
      <c r="AK431" s="680"/>
      <c r="AL431" s="682"/>
      <c r="AM431" s="668"/>
      <c r="AN431" s="668"/>
      <c r="AO431" s="670"/>
      <c r="AP431" s="678"/>
      <c r="AQ431" s="668"/>
      <c r="AR431" s="668"/>
      <c r="AS431" s="680"/>
      <c r="AT431" s="682"/>
      <c r="AU431" s="668"/>
      <c r="AV431" s="668"/>
      <c r="AW431" s="670"/>
      <c r="AX431" s="678"/>
      <c r="AY431" s="668"/>
      <c r="AZ431" s="668"/>
      <c r="BA431" s="680"/>
      <c r="BB431" s="682"/>
      <c r="BC431" s="668"/>
      <c r="BD431" s="668"/>
      <c r="BE431" s="670"/>
      <c r="BF431" s="724"/>
      <c r="BG431" s="674"/>
      <c r="BH431" s="668"/>
      <c r="BI431" s="680"/>
      <c r="BJ431" s="682"/>
      <c r="BK431" s="668"/>
      <c r="BL431" s="668"/>
      <c r="BM431" s="670"/>
      <c r="BN431" s="724"/>
      <c r="BO431" s="674"/>
      <c r="BP431" s="668"/>
      <c r="BQ431" s="680"/>
      <c r="BR431" s="682"/>
      <c r="BS431" s="668"/>
      <c r="BT431" s="668"/>
      <c r="BU431" s="670"/>
      <c r="BV431" s="678"/>
      <c r="BW431" s="668"/>
      <c r="BX431" s="668"/>
      <c r="BY431" s="680"/>
      <c r="BZ431" s="672"/>
      <c r="CA431" s="674"/>
      <c r="CB431" s="668"/>
      <c r="CC431" s="670"/>
      <c r="CD431" s="672"/>
      <c r="CE431" s="674"/>
      <c r="CF431" s="674"/>
      <c r="CG431" s="676"/>
      <c r="CH431" s="731" t="s">
        <v>739</v>
      </c>
      <c r="CI431" s="57" t="s">
        <v>766</v>
      </c>
      <c r="CJ431" s="777">
        <f>IF(H431=0,IF(CD431&gt;0,"Error",H431-CD431),H431-CD431)</f>
        <v>102203.3898305085</v>
      </c>
      <c r="CK431" s="778">
        <f t="shared" ref="CK431" si="1405">IF(I431=0,IF(CE431&gt;0,"Error",I431-CE431),I431-CE431)</f>
        <v>567796.6101694915</v>
      </c>
      <c r="CL431" s="778">
        <f t="shared" ref="CL431" si="1406">IF(J431=0,IF(CF431&gt;0,"Error",J431-CF431),J431-CF431)</f>
        <v>0</v>
      </c>
      <c r="CM431" s="779">
        <f t="shared" ref="CM431" si="1407">IF(K431=0,IF(CG431&gt;0,"Error",K431-CG431),K431-CG431)</f>
        <v>670000</v>
      </c>
      <c r="CN431" s="848">
        <v>0</v>
      </c>
      <c r="CO431" s="850">
        <f t="shared" si="1319"/>
        <v>0</v>
      </c>
      <c r="CP431" s="850">
        <f t="shared" si="1320"/>
        <v>0</v>
      </c>
      <c r="CQ431" s="850">
        <f t="shared" si="1321"/>
        <v>0</v>
      </c>
      <c r="CR431" s="874">
        <f t="shared" si="1322"/>
        <v>0</v>
      </c>
      <c r="CS431" s="852">
        <f t="shared" si="1323"/>
        <v>0</v>
      </c>
      <c r="CT431" s="2">
        <f t="shared" si="1324"/>
        <v>0</v>
      </c>
    </row>
    <row r="432" spans="2:98" ht="24.75" customHeight="1" x14ac:dyDescent="0.25">
      <c r="B432" s="579" t="str">
        <f t="shared" si="1349"/>
        <v>C4</v>
      </c>
      <c r="C432" s="610" t="s">
        <v>756</v>
      </c>
      <c r="D432" s="662"/>
      <c r="E432" s="663"/>
      <c r="F432" s="663"/>
      <c r="G432" s="663"/>
      <c r="H432" s="663">
        <v>51101.694915254251</v>
      </c>
      <c r="I432" s="663">
        <v>283898.30508474575</v>
      </c>
      <c r="J432" s="663"/>
      <c r="K432" s="664">
        <f>+H432+I432</f>
        <v>335000</v>
      </c>
      <c r="L432" s="54"/>
      <c r="M432" s="54"/>
      <c r="N432" s="663"/>
      <c r="O432" s="660"/>
      <c r="P432" s="660"/>
      <c r="Q432" s="561"/>
      <c r="R432" s="562"/>
      <c r="S432" s="562"/>
      <c r="T432" s="562"/>
      <c r="U432" s="562"/>
      <c r="V432" s="562"/>
      <c r="W432" s="562"/>
      <c r="X432" s="660"/>
      <c r="Y432" s="660"/>
      <c r="Z432" s="660"/>
      <c r="AA432" s="660"/>
      <c r="AB432" s="660"/>
      <c r="AC432" s="660"/>
      <c r="AD432" s="660"/>
      <c r="AE432" s="660"/>
      <c r="AF432" s="660"/>
      <c r="AG432" s="564"/>
      <c r="AH432" s="389"/>
      <c r="AI432" s="61"/>
      <c r="AJ432" s="61"/>
      <c r="AK432" s="309"/>
      <c r="AL432" s="389"/>
      <c r="AM432" s="61"/>
      <c r="AN432" s="61"/>
      <c r="AO432" s="390"/>
      <c r="AP432" s="518"/>
      <c r="AQ432" s="61"/>
      <c r="AR432" s="61"/>
      <c r="AS432" s="309"/>
      <c r="AT432" s="389"/>
      <c r="AU432" s="61"/>
      <c r="AV432" s="61"/>
      <c r="AW432" s="390"/>
      <c r="AX432" s="518"/>
      <c r="AY432" s="61"/>
      <c r="AZ432" s="61"/>
      <c r="BA432" s="309"/>
      <c r="BB432" s="389"/>
      <c r="BC432" s="61"/>
      <c r="BD432" s="61"/>
      <c r="BE432" s="390"/>
      <c r="BF432" s="727"/>
      <c r="BG432" s="64"/>
      <c r="BH432" s="61"/>
      <c r="BI432" s="309"/>
      <c r="BJ432" s="389"/>
      <c r="BK432" s="61"/>
      <c r="BL432" s="61"/>
      <c r="BM432" s="390"/>
      <c r="BN432" s="727"/>
      <c r="BO432" s="64"/>
      <c r="BP432" s="61"/>
      <c r="BQ432" s="309"/>
      <c r="BR432" s="389"/>
      <c r="BS432" s="61"/>
      <c r="BT432" s="61"/>
      <c r="BU432" s="390"/>
      <c r="BV432" s="518"/>
      <c r="BW432" s="61"/>
      <c r="BX432" s="61"/>
      <c r="BY432" s="309"/>
      <c r="BZ432" s="367"/>
      <c r="CA432" s="64"/>
      <c r="CB432" s="61"/>
      <c r="CC432" s="390"/>
      <c r="CD432" s="367"/>
      <c r="CE432" s="64"/>
      <c r="CF432" s="64"/>
      <c r="CG432" s="370"/>
      <c r="CH432" s="728"/>
      <c r="CI432" s="118"/>
      <c r="CJ432" s="786"/>
      <c r="CK432" s="787"/>
      <c r="CL432" s="787"/>
      <c r="CM432" s="788"/>
      <c r="CN432" s="786">
        <v>0</v>
      </c>
      <c r="CO432" s="787">
        <f t="shared" si="1319"/>
        <v>0</v>
      </c>
      <c r="CP432" s="787">
        <f t="shared" si="1320"/>
        <v>0</v>
      </c>
      <c r="CQ432" s="787">
        <f t="shared" si="1321"/>
        <v>0</v>
      </c>
      <c r="CR432" s="877">
        <f t="shared" si="1322"/>
        <v>0</v>
      </c>
      <c r="CS432" s="788">
        <f t="shared" si="1323"/>
        <v>0</v>
      </c>
      <c r="CT432" s="2">
        <f t="shared" si="1324"/>
        <v>0</v>
      </c>
    </row>
    <row r="433" spans="1:612" ht="24.75" customHeight="1" x14ac:dyDescent="0.25">
      <c r="B433" s="579" t="str">
        <f t="shared" si="1349"/>
        <v>C4</v>
      </c>
      <c r="C433" s="610" t="s">
        <v>757</v>
      </c>
      <c r="D433" s="662"/>
      <c r="E433" s="663"/>
      <c r="F433" s="663"/>
      <c r="G433" s="663"/>
      <c r="H433" s="663">
        <v>25550.847457627126</v>
      </c>
      <c r="I433" s="663">
        <v>141949.15254237287</v>
      </c>
      <c r="J433" s="663"/>
      <c r="K433" s="664">
        <f>+H433+I433</f>
        <v>167500</v>
      </c>
      <c r="L433" s="54"/>
      <c r="M433" s="54"/>
      <c r="N433" s="663"/>
      <c r="O433" s="660"/>
      <c r="P433" s="660"/>
      <c r="Q433" s="561"/>
      <c r="R433" s="562"/>
      <c r="S433" s="562"/>
      <c r="T433" s="562"/>
      <c r="U433" s="562"/>
      <c r="V433" s="562"/>
      <c r="W433" s="562"/>
      <c r="X433" s="660"/>
      <c r="Y433" s="660"/>
      <c r="Z433" s="660"/>
      <c r="AA433" s="660"/>
      <c r="AB433" s="660"/>
      <c r="AC433" s="660"/>
      <c r="AD433" s="660"/>
      <c r="AE433" s="660"/>
      <c r="AF433" s="660"/>
      <c r="AG433" s="564"/>
      <c r="AH433" s="389"/>
      <c r="AI433" s="61"/>
      <c r="AJ433" s="61"/>
      <c r="AK433" s="309"/>
      <c r="AL433" s="389"/>
      <c r="AM433" s="61"/>
      <c r="AN433" s="61"/>
      <c r="AO433" s="390"/>
      <c r="AP433" s="518"/>
      <c r="AQ433" s="61"/>
      <c r="AR433" s="61"/>
      <c r="AS433" s="309"/>
      <c r="AT433" s="389"/>
      <c r="AU433" s="61"/>
      <c r="AV433" s="61"/>
      <c r="AW433" s="390"/>
      <c r="AX433" s="518"/>
      <c r="AY433" s="61"/>
      <c r="AZ433" s="61"/>
      <c r="BA433" s="309"/>
      <c r="BB433" s="389"/>
      <c r="BC433" s="61"/>
      <c r="BD433" s="61"/>
      <c r="BE433" s="390"/>
      <c r="BF433" s="727"/>
      <c r="BG433" s="64"/>
      <c r="BH433" s="61"/>
      <c r="BI433" s="309"/>
      <c r="BJ433" s="389"/>
      <c r="BK433" s="61"/>
      <c r="BL433" s="61"/>
      <c r="BM433" s="390"/>
      <c r="BN433" s="727"/>
      <c r="BO433" s="64"/>
      <c r="BP433" s="61"/>
      <c r="BQ433" s="309"/>
      <c r="BR433" s="389"/>
      <c r="BS433" s="61"/>
      <c r="BT433" s="61"/>
      <c r="BU433" s="390"/>
      <c r="BV433" s="518"/>
      <c r="BW433" s="61"/>
      <c r="BX433" s="61"/>
      <c r="BY433" s="309"/>
      <c r="BZ433" s="367"/>
      <c r="CA433" s="64"/>
      <c r="CB433" s="61"/>
      <c r="CC433" s="390"/>
      <c r="CD433" s="367"/>
      <c r="CE433" s="64"/>
      <c r="CF433" s="64"/>
      <c r="CG433" s="370"/>
      <c r="CH433" s="728"/>
      <c r="CI433" s="118"/>
      <c r="CJ433" s="786"/>
      <c r="CK433" s="787"/>
      <c r="CL433" s="787"/>
      <c r="CM433" s="788"/>
      <c r="CN433" s="786">
        <v>0</v>
      </c>
      <c r="CO433" s="787">
        <f t="shared" si="1319"/>
        <v>0</v>
      </c>
      <c r="CP433" s="787">
        <f t="shared" si="1320"/>
        <v>0</v>
      </c>
      <c r="CQ433" s="787">
        <f t="shared" si="1321"/>
        <v>0</v>
      </c>
      <c r="CR433" s="877">
        <f t="shared" si="1322"/>
        <v>0</v>
      </c>
      <c r="CS433" s="788">
        <f t="shared" si="1323"/>
        <v>0</v>
      </c>
      <c r="CT433" s="2">
        <f t="shared" si="1324"/>
        <v>0</v>
      </c>
    </row>
    <row r="434" spans="1:612" ht="24.75" customHeight="1" x14ac:dyDescent="0.25">
      <c r="B434" s="579" t="str">
        <f t="shared" si="1349"/>
        <v>C4</v>
      </c>
      <c r="C434" s="610" t="s">
        <v>758</v>
      </c>
      <c r="D434" s="662"/>
      <c r="E434" s="663"/>
      <c r="F434" s="663"/>
      <c r="G434" s="663"/>
      <c r="H434" s="663">
        <v>25550.847457627126</v>
      </c>
      <c r="I434" s="663">
        <v>141949.15254237287</v>
      </c>
      <c r="J434" s="663"/>
      <c r="K434" s="664">
        <f>+H434+I434</f>
        <v>167500</v>
      </c>
      <c r="L434" s="54"/>
      <c r="M434" s="54"/>
      <c r="N434" s="663"/>
      <c r="O434" s="660"/>
      <c r="P434" s="660"/>
      <c r="Q434" s="561"/>
      <c r="R434" s="562"/>
      <c r="S434" s="562"/>
      <c r="T434" s="562"/>
      <c r="U434" s="562"/>
      <c r="V434" s="562"/>
      <c r="W434" s="562"/>
      <c r="X434" s="660"/>
      <c r="Y434" s="660"/>
      <c r="Z434" s="660"/>
      <c r="AA434" s="660"/>
      <c r="AB434" s="660"/>
      <c r="AC434" s="660"/>
      <c r="AD434" s="660"/>
      <c r="AE434" s="660"/>
      <c r="AF434" s="660"/>
      <c r="AG434" s="564"/>
      <c r="AH434" s="389"/>
      <c r="AI434" s="61"/>
      <c r="AJ434" s="61"/>
      <c r="AK434" s="309"/>
      <c r="AL434" s="389"/>
      <c r="AM434" s="61"/>
      <c r="AN434" s="61"/>
      <c r="AO434" s="390"/>
      <c r="AP434" s="518"/>
      <c r="AQ434" s="61"/>
      <c r="AR434" s="61"/>
      <c r="AS434" s="309"/>
      <c r="AT434" s="389"/>
      <c r="AU434" s="61"/>
      <c r="AV434" s="61"/>
      <c r="AW434" s="390"/>
      <c r="AX434" s="518"/>
      <c r="AY434" s="61"/>
      <c r="AZ434" s="61"/>
      <c r="BA434" s="309"/>
      <c r="BB434" s="389"/>
      <c r="BC434" s="61"/>
      <c r="BD434" s="61"/>
      <c r="BE434" s="390"/>
      <c r="BF434" s="727"/>
      <c r="BG434" s="64"/>
      <c r="BH434" s="61"/>
      <c r="BI434" s="309"/>
      <c r="BJ434" s="389"/>
      <c r="BK434" s="61"/>
      <c r="BL434" s="61"/>
      <c r="BM434" s="390"/>
      <c r="BN434" s="727"/>
      <c r="BO434" s="64"/>
      <c r="BP434" s="61"/>
      <c r="BQ434" s="309"/>
      <c r="BR434" s="389"/>
      <c r="BS434" s="61"/>
      <c r="BT434" s="61"/>
      <c r="BU434" s="390"/>
      <c r="BV434" s="518"/>
      <c r="BW434" s="61"/>
      <c r="BX434" s="61"/>
      <c r="BY434" s="309"/>
      <c r="BZ434" s="367"/>
      <c r="CA434" s="64"/>
      <c r="CB434" s="61"/>
      <c r="CC434" s="390"/>
      <c r="CD434" s="367"/>
      <c r="CE434" s="64"/>
      <c r="CF434" s="64"/>
      <c r="CG434" s="370"/>
      <c r="CH434" s="728"/>
      <c r="CI434" s="118"/>
      <c r="CJ434" s="786"/>
      <c r="CK434" s="787"/>
      <c r="CL434" s="787"/>
      <c r="CM434" s="788"/>
      <c r="CN434" s="786">
        <v>0</v>
      </c>
      <c r="CO434" s="787">
        <f t="shared" si="1319"/>
        <v>0</v>
      </c>
      <c r="CP434" s="787">
        <f t="shared" si="1320"/>
        <v>0</v>
      </c>
      <c r="CQ434" s="787">
        <f t="shared" si="1321"/>
        <v>0</v>
      </c>
      <c r="CR434" s="877">
        <f t="shared" si="1322"/>
        <v>0</v>
      </c>
      <c r="CS434" s="788">
        <f t="shared" si="1323"/>
        <v>0</v>
      </c>
      <c r="CT434" s="2">
        <f t="shared" si="1324"/>
        <v>0</v>
      </c>
    </row>
    <row r="435" spans="1:612" ht="35.25" customHeight="1" x14ac:dyDescent="0.25">
      <c r="B435" s="579" t="str">
        <f t="shared" si="1349"/>
        <v>C4</v>
      </c>
      <c r="C435" s="603" t="s">
        <v>763</v>
      </c>
      <c r="D435" s="721"/>
      <c r="E435" s="97"/>
      <c r="F435" s="97"/>
      <c r="G435" s="97"/>
      <c r="H435" s="97">
        <f>+H436</f>
        <v>229957.62711864407</v>
      </c>
      <c r="I435" s="97">
        <f>+I436</f>
        <v>1277542.3728813559</v>
      </c>
      <c r="J435" s="97"/>
      <c r="K435" s="644">
        <f>+K436</f>
        <v>1507500</v>
      </c>
      <c r="L435" s="723"/>
      <c r="M435" s="723"/>
      <c r="N435" s="97"/>
      <c r="O435" s="684"/>
      <c r="P435" s="684"/>
      <c r="Q435" s="90"/>
      <c r="R435" s="686"/>
      <c r="S435" s="686"/>
      <c r="T435" s="686"/>
      <c r="U435" s="686"/>
      <c r="V435" s="686"/>
      <c r="W435" s="686"/>
      <c r="X435" s="684"/>
      <c r="Y435" s="684"/>
      <c r="Z435" s="684"/>
      <c r="AA435" s="684"/>
      <c r="AB435" s="684"/>
      <c r="AC435" s="684"/>
      <c r="AD435" s="684"/>
      <c r="AE435" s="684"/>
      <c r="AF435" s="684"/>
      <c r="AG435" s="666"/>
      <c r="AH435" s="682"/>
      <c r="AI435" s="668"/>
      <c r="AJ435" s="668"/>
      <c r="AK435" s="680"/>
      <c r="AL435" s="682"/>
      <c r="AM435" s="668"/>
      <c r="AN435" s="668"/>
      <c r="AO435" s="670"/>
      <c r="AP435" s="678"/>
      <c r="AQ435" s="668"/>
      <c r="AR435" s="668"/>
      <c r="AS435" s="680"/>
      <c r="AT435" s="682"/>
      <c r="AU435" s="668"/>
      <c r="AV435" s="668"/>
      <c r="AW435" s="670"/>
      <c r="AX435" s="678"/>
      <c r="AY435" s="668"/>
      <c r="AZ435" s="668"/>
      <c r="BA435" s="680"/>
      <c r="BB435" s="682"/>
      <c r="BC435" s="668"/>
      <c r="BD435" s="668"/>
      <c r="BE435" s="670"/>
      <c r="BF435" s="724"/>
      <c r="BG435" s="674"/>
      <c r="BH435" s="668"/>
      <c r="BI435" s="680"/>
      <c r="BJ435" s="682"/>
      <c r="BK435" s="668"/>
      <c r="BL435" s="668"/>
      <c r="BM435" s="670"/>
      <c r="BN435" s="724"/>
      <c r="BO435" s="674"/>
      <c r="BP435" s="668"/>
      <c r="BQ435" s="680"/>
      <c r="BR435" s="682"/>
      <c r="BS435" s="668"/>
      <c r="BT435" s="668"/>
      <c r="BU435" s="670"/>
      <c r="BV435" s="678"/>
      <c r="BW435" s="668"/>
      <c r="BX435" s="668"/>
      <c r="BY435" s="680"/>
      <c r="BZ435" s="672"/>
      <c r="CA435" s="674"/>
      <c r="CB435" s="668"/>
      <c r="CC435" s="670"/>
      <c r="CD435" s="672"/>
      <c r="CE435" s="674"/>
      <c r="CF435" s="674"/>
      <c r="CG435" s="676"/>
      <c r="CH435" s="731" t="s">
        <v>739</v>
      </c>
      <c r="CI435" s="57" t="s">
        <v>766</v>
      </c>
      <c r="CJ435" s="777">
        <f>IF(H435=0,IF(CD435&gt;0,"Error",H435-CD435),H435-CD435)</f>
        <v>229957.62711864407</v>
      </c>
      <c r="CK435" s="778">
        <f t="shared" ref="CK435" si="1408">IF(I435=0,IF(CE435&gt;0,"Error",I435-CE435),I435-CE435)</f>
        <v>1277542.3728813559</v>
      </c>
      <c r="CL435" s="778">
        <f t="shared" ref="CL435" si="1409">IF(J435=0,IF(CF435&gt;0,"Error",J435-CF435),J435-CF435)</f>
        <v>0</v>
      </c>
      <c r="CM435" s="779">
        <f t="shared" ref="CM435" si="1410">IF(K435=0,IF(CG435&gt;0,"Error",K435-CG435),K435-CG435)</f>
        <v>1507500</v>
      </c>
      <c r="CN435" s="848">
        <v>0</v>
      </c>
      <c r="CO435" s="850">
        <f t="shared" si="1319"/>
        <v>0</v>
      </c>
      <c r="CP435" s="850">
        <f t="shared" si="1320"/>
        <v>0</v>
      </c>
      <c r="CQ435" s="850">
        <f t="shared" si="1321"/>
        <v>0</v>
      </c>
      <c r="CR435" s="874">
        <f t="shared" si="1322"/>
        <v>0</v>
      </c>
      <c r="CS435" s="852">
        <f t="shared" si="1323"/>
        <v>0</v>
      </c>
      <c r="CT435" s="2">
        <f t="shared" si="1324"/>
        <v>0</v>
      </c>
    </row>
    <row r="436" spans="1:612" ht="24.75" customHeight="1" x14ac:dyDescent="0.25">
      <c r="B436" s="579" t="str">
        <f t="shared" si="1349"/>
        <v>C4</v>
      </c>
      <c r="C436" s="610" t="s">
        <v>760</v>
      </c>
      <c r="D436" s="662"/>
      <c r="E436" s="663"/>
      <c r="F436" s="663"/>
      <c r="G436" s="663"/>
      <c r="H436" s="663">
        <v>229957.62711864407</v>
      </c>
      <c r="I436" s="663">
        <v>1277542.3728813559</v>
      </c>
      <c r="J436" s="730"/>
      <c r="K436" s="664">
        <f>+H436+I436</f>
        <v>1507500</v>
      </c>
      <c r="L436" s="54"/>
      <c r="M436" s="54"/>
      <c r="N436" s="663"/>
      <c r="O436" s="660"/>
      <c r="P436" s="660"/>
      <c r="Q436" s="561"/>
      <c r="R436" s="562"/>
      <c r="S436" s="562"/>
      <c r="T436" s="562"/>
      <c r="U436" s="562"/>
      <c r="V436" s="562"/>
      <c r="W436" s="562"/>
      <c r="X436" s="660"/>
      <c r="Y436" s="660"/>
      <c r="Z436" s="660"/>
      <c r="AA436" s="660"/>
      <c r="AB436" s="660"/>
      <c r="AC436" s="660"/>
      <c r="AD436" s="660"/>
      <c r="AE436" s="660"/>
      <c r="AF436" s="660"/>
      <c r="AG436" s="564"/>
      <c r="AH436" s="389"/>
      <c r="AI436" s="61"/>
      <c r="AJ436" s="61"/>
      <c r="AK436" s="309"/>
      <c r="AL436" s="389"/>
      <c r="AM436" s="61"/>
      <c r="AN436" s="61"/>
      <c r="AO436" s="390"/>
      <c r="AP436" s="518"/>
      <c r="AQ436" s="61"/>
      <c r="AR436" s="61"/>
      <c r="AS436" s="309"/>
      <c r="AT436" s="389"/>
      <c r="AU436" s="61"/>
      <c r="AV436" s="61"/>
      <c r="AW436" s="390"/>
      <c r="AX436" s="518"/>
      <c r="AY436" s="61"/>
      <c r="AZ436" s="61"/>
      <c r="BA436" s="309"/>
      <c r="BB436" s="389"/>
      <c r="BC436" s="61"/>
      <c r="BD436" s="61"/>
      <c r="BE436" s="390"/>
      <c r="BF436" s="727"/>
      <c r="BG436" s="64"/>
      <c r="BH436" s="61"/>
      <c r="BI436" s="309"/>
      <c r="BJ436" s="389"/>
      <c r="BK436" s="61"/>
      <c r="BL436" s="61"/>
      <c r="BM436" s="390"/>
      <c r="BN436" s="727"/>
      <c r="BO436" s="64"/>
      <c r="BP436" s="61"/>
      <c r="BQ436" s="309"/>
      <c r="BR436" s="389"/>
      <c r="BS436" s="61"/>
      <c r="BT436" s="61"/>
      <c r="BU436" s="390"/>
      <c r="BV436" s="518"/>
      <c r="BW436" s="61"/>
      <c r="BX436" s="61"/>
      <c r="BY436" s="309"/>
      <c r="BZ436" s="367"/>
      <c r="CA436" s="64"/>
      <c r="CB436" s="61"/>
      <c r="CC436" s="390"/>
      <c r="CD436" s="367"/>
      <c r="CE436" s="64"/>
      <c r="CF436" s="64"/>
      <c r="CG436" s="370"/>
      <c r="CH436" s="728"/>
      <c r="CI436" s="118"/>
      <c r="CJ436" s="786"/>
      <c r="CK436" s="787"/>
      <c r="CL436" s="787"/>
      <c r="CM436" s="788"/>
      <c r="CN436" s="786">
        <v>0</v>
      </c>
      <c r="CO436" s="787">
        <f t="shared" si="1319"/>
        <v>0</v>
      </c>
      <c r="CP436" s="787">
        <f t="shared" si="1320"/>
        <v>0</v>
      </c>
      <c r="CQ436" s="787">
        <f t="shared" si="1321"/>
        <v>0</v>
      </c>
      <c r="CR436" s="877">
        <f t="shared" si="1322"/>
        <v>0</v>
      </c>
      <c r="CS436" s="788">
        <f t="shared" si="1323"/>
        <v>0</v>
      </c>
      <c r="CT436" s="2">
        <f t="shared" si="1324"/>
        <v>0</v>
      </c>
    </row>
    <row r="437" spans="1:612" ht="24.75" customHeight="1" x14ac:dyDescent="0.25">
      <c r="B437" s="579" t="str">
        <f t="shared" si="1349"/>
        <v>C4</v>
      </c>
      <c r="C437" s="603" t="s">
        <v>764</v>
      </c>
      <c r="D437" s="721"/>
      <c r="E437" s="97"/>
      <c r="F437" s="97"/>
      <c r="G437" s="97"/>
      <c r="H437" s="97">
        <f>SUM(H438:H439)</f>
        <v>1533050.8474576268</v>
      </c>
      <c r="I437" s="97">
        <f>SUM(I438:I439)</f>
        <v>8516949.1525423732</v>
      </c>
      <c r="J437" s="97"/>
      <c r="K437" s="644">
        <f>SUM(K438:K439)</f>
        <v>10050000</v>
      </c>
      <c r="L437" s="723"/>
      <c r="M437" s="723"/>
      <c r="N437" s="97"/>
      <c r="O437" s="684"/>
      <c r="P437" s="684"/>
      <c r="Q437" s="90"/>
      <c r="R437" s="686"/>
      <c r="S437" s="686"/>
      <c r="T437" s="686"/>
      <c r="U437" s="686"/>
      <c r="V437" s="686"/>
      <c r="W437" s="686"/>
      <c r="X437" s="684"/>
      <c r="Y437" s="684"/>
      <c r="Z437" s="684"/>
      <c r="AA437" s="684"/>
      <c r="AB437" s="684"/>
      <c r="AC437" s="684"/>
      <c r="AD437" s="684"/>
      <c r="AE437" s="684"/>
      <c r="AF437" s="684"/>
      <c r="AG437" s="666"/>
      <c r="AH437" s="682"/>
      <c r="AI437" s="668"/>
      <c r="AJ437" s="668"/>
      <c r="AK437" s="680"/>
      <c r="AL437" s="682"/>
      <c r="AM437" s="668"/>
      <c r="AN437" s="668"/>
      <c r="AO437" s="670"/>
      <c r="AP437" s="678"/>
      <c r="AQ437" s="668"/>
      <c r="AR437" s="668"/>
      <c r="AS437" s="680"/>
      <c r="AT437" s="682"/>
      <c r="AU437" s="668"/>
      <c r="AV437" s="668"/>
      <c r="AW437" s="670"/>
      <c r="AX437" s="678"/>
      <c r="AY437" s="668"/>
      <c r="AZ437" s="668"/>
      <c r="BA437" s="680"/>
      <c r="BB437" s="682"/>
      <c r="BC437" s="668"/>
      <c r="BD437" s="668"/>
      <c r="BE437" s="670"/>
      <c r="BF437" s="724"/>
      <c r="BG437" s="674"/>
      <c r="BH437" s="668"/>
      <c r="BI437" s="680"/>
      <c r="BJ437" s="682"/>
      <c r="BK437" s="668"/>
      <c r="BL437" s="668"/>
      <c r="BM437" s="670"/>
      <c r="BN437" s="724"/>
      <c r="BO437" s="674"/>
      <c r="BP437" s="668"/>
      <c r="BQ437" s="680"/>
      <c r="BR437" s="682"/>
      <c r="BS437" s="668"/>
      <c r="BT437" s="668"/>
      <c r="BU437" s="670"/>
      <c r="BV437" s="678"/>
      <c r="BW437" s="668"/>
      <c r="BX437" s="668"/>
      <c r="BY437" s="680"/>
      <c r="BZ437" s="672"/>
      <c r="CA437" s="674"/>
      <c r="CB437" s="668"/>
      <c r="CC437" s="670"/>
      <c r="CD437" s="672"/>
      <c r="CE437" s="674"/>
      <c r="CF437" s="674"/>
      <c r="CG437" s="676"/>
      <c r="CH437" s="731" t="s">
        <v>739</v>
      </c>
      <c r="CI437" s="57" t="s">
        <v>766</v>
      </c>
      <c r="CJ437" s="777">
        <f>IF(H437=0,IF(CD437&gt;0,"Error",H437-CD437),H437-CD437)</f>
        <v>1533050.8474576268</v>
      </c>
      <c r="CK437" s="778">
        <f t="shared" ref="CK437" si="1411">IF(I437=0,IF(CE437&gt;0,"Error",I437-CE437),I437-CE437)</f>
        <v>8516949.1525423732</v>
      </c>
      <c r="CL437" s="778">
        <f t="shared" ref="CL437" si="1412">IF(J437=0,IF(CF437&gt;0,"Error",J437-CF437),J437-CF437)</f>
        <v>0</v>
      </c>
      <c r="CM437" s="779">
        <f t="shared" ref="CM437" si="1413">IF(K437=0,IF(CG437&gt;0,"Error",K437-CG437),K437-CG437)</f>
        <v>10050000</v>
      </c>
      <c r="CN437" s="848">
        <v>0</v>
      </c>
      <c r="CO437" s="850">
        <f t="shared" si="1319"/>
        <v>0</v>
      </c>
      <c r="CP437" s="850">
        <f t="shared" si="1320"/>
        <v>0</v>
      </c>
      <c r="CQ437" s="850">
        <f t="shared" si="1321"/>
        <v>0</v>
      </c>
      <c r="CR437" s="874">
        <f t="shared" si="1322"/>
        <v>0</v>
      </c>
      <c r="CS437" s="852">
        <f t="shared" si="1323"/>
        <v>0</v>
      </c>
      <c r="CT437" s="2">
        <f t="shared" si="1324"/>
        <v>0</v>
      </c>
    </row>
    <row r="438" spans="1:612" ht="24.75" customHeight="1" x14ac:dyDescent="0.25">
      <c r="B438" s="579" t="str">
        <f t="shared" si="1349"/>
        <v>C4</v>
      </c>
      <c r="C438" s="610" t="s">
        <v>761</v>
      </c>
      <c r="D438" s="662"/>
      <c r="E438" s="663"/>
      <c r="F438" s="663"/>
      <c r="G438" s="663"/>
      <c r="H438" s="663">
        <v>255508.47457627114</v>
      </c>
      <c r="I438" s="663">
        <v>1419491.5254237289</v>
      </c>
      <c r="J438" s="730"/>
      <c r="K438" s="664">
        <f>+H438+I438</f>
        <v>1675000</v>
      </c>
      <c r="L438" s="54"/>
      <c r="M438" s="54"/>
      <c r="N438" s="663"/>
      <c r="O438" s="660"/>
      <c r="P438" s="660"/>
      <c r="Q438" s="561"/>
      <c r="R438" s="562"/>
      <c r="S438" s="562"/>
      <c r="T438" s="562"/>
      <c r="U438" s="562"/>
      <c r="V438" s="562"/>
      <c r="W438" s="562"/>
      <c r="X438" s="660"/>
      <c r="Y438" s="660"/>
      <c r="Z438" s="660"/>
      <c r="AA438" s="660"/>
      <c r="AB438" s="660"/>
      <c r="AC438" s="660"/>
      <c r="AD438" s="660"/>
      <c r="AE438" s="660"/>
      <c r="AF438" s="660"/>
      <c r="AG438" s="564"/>
      <c r="AH438" s="389"/>
      <c r="AI438" s="61"/>
      <c r="AJ438" s="61"/>
      <c r="AK438" s="309"/>
      <c r="AL438" s="389"/>
      <c r="AM438" s="61"/>
      <c r="AN438" s="61"/>
      <c r="AO438" s="390"/>
      <c r="AP438" s="518"/>
      <c r="AQ438" s="61"/>
      <c r="AR438" s="61"/>
      <c r="AS438" s="309"/>
      <c r="AT438" s="389"/>
      <c r="AU438" s="61"/>
      <c r="AV438" s="61"/>
      <c r="AW438" s="390"/>
      <c r="AX438" s="518"/>
      <c r="AY438" s="61"/>
      <c r="AZ438" s="61"/>
      <c r="BA438" s="309"/>
      <c r="BB438" s="389"/>
      <c r="BC438" s="61"/>
      <c r="BD438" s="61"/>
      <c r="BE438" s="390"/>
      <c r="BF438" s="727"/>
      <c r="BG438" s="64"/>
      <c r="BH438" s="61"/>
      <c r="BI438" s="309"/>
      <c r="BJ438" s="389"/>
      <c r="BK438" s="61"/>
      <c r="BL438" s="61"/>
      <c r="BM438" s="390"/>
      <c r="BN438" s="727"/>
      <c r="BO438" s="64"/>
      <c r="BP438" s="61"/>
      <c r="BQ438" s="309"/>
      <c r="BR438" s="389"/>
      <c r="BS438" s="61"/>
      <c r="BT438" s="61"/>
      <c r="BU438" s="390"/>
      <c r="BV438" s="518"/>
      <c r="BW438" s="61"/>
      <c r="BX438" s="61"/>
      <c r="BY438" s="309"/>
      <c r="BZ438" s="367"/>
      <c r="CA438" s="64"/>
      <c r="CB438" s="61"/>
      <c r="CC438" s="390"/>
      <c r="CD438" s="367"/>
      <c r="CE438" s="64"/>
      <c r="CF438" s="64"/>
      <c r="CG438" s="370"/>
      <c r="CH438" s="728"/>
      <c r="CI438" s="118"/>
      <c r="CJ438" s="786"/>
      <c r="CK438" s="787"/>
      <c r="CL438" s="787"/>
      <c r="CM438" s="788"/>
      <c r="CN438" s="786">
        <v>0</v>
      </c>
      <c r="CO438" s="787">
        <f t="shared" si="1319"/>
        <v>0</v>
      </c>
      <c r="CP438" s="787">
        <f t="shared" si="1320"/>
        <v>0</v>
      </c>
      <c r="CQ438" s="787">
        <f t="shared" si="1321"/>
        <v>0</v>
      </c>
      <c r="CR438" s="877">
        <f t="shared" si="1322"/>
        <v>0</v>
      </c>
      <c r="CS438" s="788">
        <f t="shared" si="1323"/>
        <v>0</v>
      </c>
      <c r="CT438" s="2">
        <f t="shared" si="1324"/>
        <v>0</v>
      </c>
    </row>
    <row r="439" spans="1:612" ht="24.75" customHeight="1" x14ac:dyDescent="0.25">
      <c r="B439" s="579" t="str">
        <f t="shared" si="1349"/>
        <v>C4</v>
      </c>
      <c r="C439" s="610" t="s">
        <v>762</v>
      </c>
      <c r="D439" s="662"/>
      <c r="E439" s="663"/>
      <c r="F439" s="663"/>
      <c r="G439" s="663"/>
      <c r="H439" s="663">
        <v>1277542.3728813557</v>
      </c>
      <c r="I439" s="663">
        <v>7097457.6271186443</v>
      </c>
      <c r="J439" s="730"/>
      <c r="K439" s="664">
        <f>+H439+I439</f>
        <v>8375000</v>
      </c>
      <c r="L439" s="726"/>
      <c r="M439" s="54"/>
      <c r="N439" s="663"/>
      <c r="O439" s="660"/>
      <c r="P439" s="660"/>
      <c r="Q439" s="561"/>
      <c r="R439" s="562"/>
      <c r="S439" s="562"/>
      <c r="T439" s="562"/>
      <c r="U439" s="562"/>
      <c r="V439" s="562"/>
      <c r="W439" s="562"/>
      <c r="X439" s="660"/>
      <c r="Y439" s="660"/>
      <c r="Z439" s="660"/>
      <c r="AA439" s="660"/>
      <c r="AB439" s="660"/>
      <c r="AC439" s="660"/>
      <c r="AD439" s="660"/>
      <c r="AE439" s="660"/>
      <c r="AF439" s="660"/>
      <c r="AG439" s="564"/>
      <c r="AH439" s="389"/>
      <c r="AI439" s="61"/>
      <c r="AJ439" s="61"/>
      <c r="AK439" s="309"/>
      <c r="AL439" s="389"/>
      <c r="AM439" s="61"/>
      <c r="AN439" s="61"/>
      <c r="AO439" s="390"/>
      <c r="AP439" s="518"/>
      <c r="AQ439" s="61"/>
      <c r="AR439" s="61"/>
      <c r="AS439" s="309"/>
      <c r="AT439" s="389"/>
      <c r="AU439" s="61"/>
      <c r="AV439" s="61"/>
      <c r="AW439" s="390"/>
      <c r="AX439" s="518"/>
      <c r="AY439" s="61"/>
      <c r="AZ439" s="61"/>
      <c r="BA439" s="309"/>
      <c r="BB439" s="389"/>
      <c r="BC439" s="61"/>
      <c r="BD439" s="61"/>
      <c r="BE439" s="390"/>
      <c r="BF439" s="727"/>
      <c r="BG439" s="64"/>
      <c r="BH439" s="61"/>
      <c r="BI439" s="309"/>
      <c r="BJ439" s="389"/>
      <c r="BK439" s="61"/>
      <c r="BL439" s="61"/>
      <c r="BM439" s="390"/>
      <c r="BN439" s="727"/>
      <c r="BO439" s="64"/>
      <c r="BP439" s="61"/>
      <c r="BQ439" s="309"/>
      <c r="BR439" s="389"/>
      <c r="BS439" s="61"/>
      <c r="BT439" s="61"/>
      <c r="BU439" s="390"/>
      <c r="BV439" s="518"/>
      <c r="BW439" s="61"/>
      <c r="BX439" s="61"/>
      <c r="BY439" s="309"/>
      <c r="BZ439" s="367"/>
      <c r="CA439" s="64"/>
      <c r="CB439" s="61"/>
      <c r="CC439" s="390"/>
      <c r="CD439" s="367"/>
      <c r="CE439" s="64"/>
      <c r="CF439" s="64"/>
      <c r="CG439" s="370"/>
      <c r="CH439" s="728"/>
      <c r="CI439" s="118"/>
      <c r="CJ439" s="786"/>
      <c r="CK439" s="787"/>
      <c r="CL439" s="787"/>
      <c r="CM439" s="788"/>
      <c r="CN439" s="786">
        <v>0</v>
      </c>
      <c r="CO439" s="787">
        <f t="shared" si="1319"/>
        <v>0</v>
      </c>
      <c r="CP439" s="787">
        <f t="shared" si="1320"/>
        <v>0</v>
      </c>
      <c r="CQ439" s="787">
        <f t="shared" si="1321"/>
        <v>0</v>
      </c>
      <c r="CR439" s="877">
        <f t="shared" si="1322"/>
        <v>0</v>
      </c>
      <c r="CS439" s="788">
        <f t="shared" si="1323"/>
        <v>0</v>
      </c>
      <c r="CT439" s="2">
        <f t="shared" si="1324"/>
        <v>0</v>
      </c>
    </row>
    <row r="440" spans="1:612" ht="24.75" customHeight="1" x14ac:dyDescent="0.25">
      <c r="B440" s="579" t="str">
        <f t="shared" si="1349"/>
        <v>C4</v>
      </c>
      <c r="C440" s="603" t="s">
        <v>322</v>
      </c>
      <c r="D440" s="632">
        <v>523059</v>
      </c>
      <c r="E440" s="34">
        <v>2905884</v>
      </c>
      <c r="F440" s="34"/>
      <c r="G440" s="34">
        <f>+D440+E440+F440</f>
        <v>3428943</v>
      </c>
      <c r="H440" s="34">
        <v>523059</v>
      </c>
      <c r="I440" s="34">
        <v>2905884</v>
      </c>
      <c r="J440" s="34"/>
      <c r="K440" s="633">
        <f>SUM(H440:I440)</f>
        <v>3428943</v>
      </c>
      <c r="L440" s="585"/>
      <c r="M440" s="97">
        <v>3428943</v>
      </c>
      <c r="N440" s="57"/>
      <c r="O440" s="110">
        <f>+Y440</f>
        <v>44621</v>
      </c>
      <c r="P440" s="88">
        <f>+AF440</f>
        <v>44919</v>
      </c>
      <c r="Q440" s="89" t="s">
        <v>302</v>
      </c>
      <c r="R440" s="89">
        <v>3</v>
      </c>
      <c r="S440" s="90"/>
      <c r="T440" s="89" t="s">
        <v>27</v>
      </c>
      <c r="U440" s="89" t="s">
        <v>169</v>
      </c>
      <c r="V440" s="89" t="s">
        <v>75</v>
      </c>
      <c r="W440" s="89"/>
      <c r="X440" s="89"/>
      <c r="Y440" s="88">
        <v>44621</v>
      </c>
      <c r="Z440" s="88">
        <f>+Y440+7</f>
        <v>44628</v>
      </c>
      <c r="AA440" s="88">
        <f>+Z440+4+14+5</f>
        <v>44651</v>
      </c>
      <c r="AB440" s="88">
        <f>+AA440+30+7</f>
        <v>44688</v>
      </c>
      <c r="AC440" s="88">
        <f>+AB440+7+3+3+14</f>
        <v>44715</v>
      </c>
      <c r="AD440" s="88">
        <f>+AC440+14</f>
        <v>44729</v>
      </c>
      <c r="AE440" s="88">
        <f>+AD440+10</f>
        <v>44739</v>
      </c>
      <c r="AF440" s="88">
        <f>+AE440+180</f>
        <v>44919</v>
      </c>
      <c r="AG440" s="1086" t="s">
        <v>323</v>
      </c>
      <c r="AH440" s="359"/>
      <c r="AI440" s="274"/>
      <c r="AJ440" s="274"/>
      <c r="AK440" s="306">
        <f t="shared" si="1329"/>
        <v>0</v>
      </c>
      <c r="AL440" s="359"/>
      <c r="AM440" s="274"/>
      <c r="AN440" s="274"/>
      <c r="AO440" s="360">
        <f t="shared" si="1330"/>
        <v>0</v>
      </c>
      <c r="AP440" s="515"/>
      <c r="AQ440" s="274"/>
      <c r="AR440" s="274"/>
      <c r="AS440" s="306">
        <f t="shared" si="1331"/>
        <v>0</v>
      </c>
      <c r="AT440" s="359"/>
      <c r="AU440" s="274"/>
      <c r="AV440" s="274"/>
      <c r="AW440" s="360"/>
      <c r="AX440" s="515"/>
      <c r="AY440" s="274"/>
      <c r="AZ440" s="274"/>
      <c r="BA440" s="306"/>
      <c r="BB440" s="359">
        <v>104611.8</v>
      </c>
      <c r="BC440" s="274">
        <v>581176.779661017</v>
      </c>
      <c r="BD440" s="274"/>
      <c r="BE440" s="360">
        <v>685788.60000000009</v>
      </c>
      <c r="BF440" s="515"/>
      <c r="BG440" s="274"/>
      <c r="BH440" s="274"/>
      <c r="BI440" s="306"/>
      <c r="BJ440" s="359">
        <v>156917.70000000001</v>
      </c>
      <c r="BK440" s="274">
        <v>871765.16949152539</v>
      </c>
      <c r="BL440" s="274"/>
      <c r="BM440" s="360">
        <v>1028682.8999999999</v>
      </c>
      <c r="BN440" s="515"/>
      <c r="BO440" s="274"/>
      <c r="BP440" s="274"/>
      <c r="BQ440" s="306"/>
      <c r="BR440" s="359">
        <v>156917.70000000001</v>
      </c>
      <c r="BS440" s="274">
        <v>871765.16949152539</v>
      </c>
      <c r="BT440" s="274"/>
      <c r="BU440" s="360">
        <v>1028682.8999999999</v>
      </c>
      <c r="BV440" s="515"/>
      <c r="BW440" s="274"/>
      <c r="BX440" s="274"/>
      <c r="BY440" s="306"/>
      <c r="BZ440" s="359">
        <v>104611.8</v>
      </c>
      <c r="CA440" s="274">
        <v>581176.779661017</v>
      </c>
      <c r="CB440" s="274"/>
      <c r="CC440" s="360">
        <v>685788.60000000009</v>
      </c>
      <c r="CD440" s="897">
        <f t="shared" ref="CD440:CG441" si="1414">+AH440+AL440+AP440+AT440+AX440+BB440+BF440+BJ440+BN440+BR440+BV440+BZ440</f>
        <v>523059</v>
      </c>
      <c r="CE440" s="896">
        <f t="shared" si="1414"/>
        <v>2905883.8983050846</v>
      </c>
      <c r="CF440" s="276">
        <f t="shared" si="1414"/>
        <v>0</v>
      </c>
      <c r="CG440" s="898">
        <f t="shared" si="1414"/>
        <v>3428943</v>
      </c>
      <c r="CH440" s="695" t="s">
        <v>739</v>
      </c>
      <c r="CI440" s="118" t="s">
        <v>773</v>
      </c>
      <c r="CJ440" s="777">
        <f t="shared" ref="CJ440:CJ442" si="1415">IF(H440=0,IF(CD440&gt;0,"Error",H440-CD440),H440-CD440)</f>
        <v>0</v>
      </c>
      <c r="CK440" s="778">
        <f t="shared" ref="CK440:CK442" si="1416">IF(I440=0,IF(CE440&gt;0,"Error",I440-CE440),I440-CE440)</f>
        <v>0.10169491544365883</v>
      </c>
      <c r="CL440" s="778">
        <f t="shared" ref="CL440:CL442" si="1417">IF(J440=0,IF(CF440&gt;0,"Error",J440-CF440),J440-CF440)</f>
        <v>0</v>
      </c>
      <c r="CM440" s="779">
        <f t="shared" ref="CM440:CM442" si="1418">IF(K440=0,IF(CG440&gt;0,"Error",K440-CG440),K440-CG440)</f>
        <v>0</v>
      </c>
      <c r="CN440" s="848">
        <v>0</v>
      </c>
      <c r="CO440" s="850">
        <f t="shared" si="1319"/>
        <v>523059</v>
      </c>
      <c r="CP440" s="850">
        <f t="shared" si="1320"/>
        <v>0</v>
      </c>
      <c r="CQ440" s="850">
        <f t="shared" si="1321"/>
        <v>2905883.8983050846</v>
      </c>
      <c r="CR440" s="874">
        <f t="shared" si="1322"/>
        <v>0</v>
      </c>
      <c r="CS440" s="852">
        <f t="shared" si="1323"/>
        <v>3428942.8983050846</v>
      </c>
      <c r="CT440" s="893">
        <f t="shared" si="1324"/>
        <v>0.10169491544365883</v>
      </c>
    </row>
    <row r="441" spans="1:612" ht="24.75" customHeight="1" x14ac:dyDescent="0.25">
      <c r="B441" s="579" t="str">
        <f t="shared" si="1349"/>
        <v>C4</v>
      </c>
      <c r="C441" s="603" t="s">
        <v>324</v>
      </c>
      <c r="D441" s="632">
        <v>1279571.5327118635</v>
      </c>
      <c r="E441" s="34">
        <v>7108730.737288136</v>
      </c>
      <c r="F441" s="732"/>
      <c r="G441" s="34">
        <f t="shared" ref="G441" si="1419">+D441+E441+F441</f>
        <v>8388302.2699999996</v>
      </c>
      <c r="H441" s="34">
        <v>1279571.5327118635</v>
      </c>
      <c r="I441" s="34">
        <v>7108730.737288136</v>
      </c>
      <c r="J441" s="34"/>
      <c r="K441" s="633">
        <f>SUM(H441:I441)</f>
        <v>8388302.2699999996</v>
      </c>
      <c r="L441" s="585"/>
      <c r="M441" s="97">
        <v>685788.60000000009</v>
      </c>
      <c r="N441" s="57"/>
      <c r="O441" s="110">
        <f>+Y441</f>
        <v>44621</v>
      </c>
      <c r="P441" s="88">
        <f>+AF441</f>
        <v>44928</v>
      </c>
      <c r="Q441" s="89" t="s">
        <v>302</v>
      </c>
      <c r="R441" s="89">
        <v>3</v>
      </c>
      <c r="S441" s="89"/>
      <c r="T441" s="89" t="s">
        <v>27</v>
      </c>
      <c r="U441" s="89" t="s">
        <v>169</v>
      </c>
      <c r="V441" s="89" t="s">
        <v>86</v>
      </c>
      <c r="W441" s="89"/>
      <c r="X441" s="89"/>
      <c r="Y441" s="88">
        <v>44621</v>
      </c>
      <c r="Z441" s="88">
        <f>+Y441+14</f>
        <v>44635</v>
      </c>
      <c r="AA441" s="88">
        <f>+Z441+7+14</f>
        <v>44656</v>
      </c>
      <c r="AB441" s="88">
        <f>+AA441+14+7</f>
        <v>44677</v>
      </c>
      <c r="AC441" s="88"/>
      <c r="AD441" s="88">
        <f>+AB441+1</f>
        <v>44678</v>
      </c>
      <c r="AE441" s="88">
        <f>+AD441+10</f>
        <v>44688</v>
      </c>
      <c r="AF441" s="88">
        <f>+AE441+240</f>
        <v>44928</v>
      </c>
      <c r="AG441" s="1086"/>
      <c r="AH441" s="359"/>
      <c r="AI441" s="274"/>
      <c r="AJ441" s="274"/>
      <c r="AK441" s="306">
        <f t="shared" si="1329"/>
        <v>0</v>
      </c>
      <c r="AL441" s="359"/>
      <c r="AM441" s="274"/>
      <c r="AN441" s="274"/>
      <c r="AO441" s="360">
        <f t="shared" si="1330"/>
        <v>0</v>
      </c>
      <c r="AP441" s="515"/>
      <c r="AQ441" s="274"/>
      <c r="AR441" s="274"/>
      <c r="AS441" s="306">
        <f t="shared" si="1331"/>
        <v>0</v>
      </c>
      <c r="AT441" s="359"/>
      <c r="AU441" s="274"/>
      <c r="AV441" s="274"/>
      <c r="AW441" s="360"/>
      <c r="AX441" s="515">
        <v>20573.658000000003</v>
      </c>
      <c r="AY441" s="274">
        <v>116584.06200000003</v>
      </c>
      <c r="AZ441" s="274"/>
      <c r="BA441" s="306">
        <v>137157.72000000003</v>
      </c>
      <c r="BB441" s="359"/>
      <c r="BC441" s="274"/>
      <c r="BD441" s="274"/>
      <c r="BE441" s="360"/>
      <c r="BF441" s="515">
        <v>30860.487000000001</v>
      </c>
      <c r="BG441" s="274">
        <v>174876.09300000002</v>
      </c>
      <c r="BH441" s="274"/>
      <c r="BI441" s="306">
        <v>205736.58000000002</v>
      </c>
      <c r="BJ441" s="359"/>
      <c r="BK441" s="274"/>
      <c r="BL441" s="274"/>
      <c r="BM441" s="360"/>
      <c r="BN441" s="515"/>
      <c r="BO441" s="274"/>
      <c r="BP441" s="274"/>
      <c r="BQ441" s="306"/>
      <c r="BR441" s="359">
        <v>30860.487000000001</v>
      </c>
      <c r="BS441" s="274">
        <v>174876.09300000002</v>
      </c>
      <c r="BT441" s="274"/>
      <c r="BU441" s="360">
        <v>205736.58000000002</v>
      </c>
      <c r="BV441" s="515"/>
      <c r="BW441" s="274"/>
      <c r="BX441" s="274"/>
      <c r="BY441" s="306"/>
      <c r="BZ441" s="359">
        <v>20573.658000000003</v>
      </c>
      <c r="CA441" s="274">
        <v>116584.06200000003</v>
      </c>
      <c r="CB441" s="274"/>
      <c r="CC441" s="360">
        <v>137157.72000000003</v>
      </c>
      <c r="CD441" s="371">
        <f t="shared" si="1414"/>
        <v>102868.29000000001</v>
      </c>
      <c r="CE441" s="276">
        <f t="shared" si="1414"/>
        <v>582920.31000000006</v>
      </c>
      <c r="CF441" s="276">
        <f t="shared" si="1414"/>
        <v>0</v>
      </c>
      <c r="CG441" s="372">
        <f t="shared" si="1414"/>
        <v>685788.60000000009</v>
      </c>
      <c r="CH441" s="695" t="s">
        <v>739</v>
      </c>
      <c r="CI441" s="118" t="s">
        <v>773</v>
      </c>
      <c r="CJ441" s="777">
        <f t="shared" si="1415"/>
        <v>1176703.2427118635</v>
      </c>
      <c r="CK441" s="778">
        <f t="shared" si="1416"/>
        <v>6525810.4272881355</v>
      </c>
      <c r="CL441" s="778">
        <f t="shared" si="1417"/>
        <v>0</v>
      </c>
      <c r="CM441" s="779">
        <f t="shared" si="1418"/>
        <v>7702513.6699999999</v>
      </c>
      <c r="CN441" s="848">
        <v>0</v>
      </c>
      <c r="CO441" s="850">
        <f t="shared" si="1319"/>
        <v>102868.29000000001</v>
      </c>
      <c r="CP441" s="850">
        <f t="shared" si="1320"/>
        <v>0</v>
      </c>
      <c r="CQ441" s="850">
        <f t="shared" si="1321"/>
        <v>582920.31000000006</v>
      </c>
      <c r="CR441" s="874">
        <f t="shared" si="1322"/>
        <v>0</v>
      </c>
      <c r="CS441" s="852">
        <f t="shared" si="1323"/>
        <v>685788.60000000009</v>
      </c>
      <c r="CT441" s="2">
        <f t="shared" si="1324"/>
        <v>0</v>
      </c>
    </row>
    <row r="442" spans="1:612" ht="24.75" customHeight="1" x14ac:dyDescent="0.25">
      <c r="B442" s="579" t="str">
        <f t="shared" si="1349"/>
        <v>C4</v>
      </c>
      <c r="C442" s="603" t="s">
        <v>325</v>
      </c>
      <c r="D442" s="632"/>
      <c r="E442" s="34"/>
      <c r="F442" s="34"/>
      <c r="G442" s="34"/>
      <c r="H442" s="34"/>
      <c r="I442" s="34"/>
      <c r="J442" s="34"/>
      <c r="K442" s="633"/>
      <c r="L442" s="585"/>
      <c r="M442" s="34"/>
      <c r="N442" s="57"/>
      <c r="O442" s="110">
        <f>+Y442</f>
        <v>44944</v>
      </c>
      <c r="P442" s="88">
        <f>+AF442</f>
        <v>45352</v>
      </c>
      <c r="Q442" s="89" t="s">
        <v>326</v>
      </c>
      <c r="R442" s="89">
        <v>1</v>
      </c>
      <c r="S442" s="89"/>
      <c r="T442" s="89" t="s">
        <v>27</v>
      </c>
      <c r="U442" s="89" t="s">
        <v>327</v>
      </c>
      <c r="V442" s="89" t="s">
        <v>328</v>
      </c>
      <c r="W442" s="89"/>
      <c r="X442" s="89"/>
      <c r="Y442" s="88">
        <f>+AF440+25</f>
        <v>44944</v>
      </c>
      <c r="Z442" s="88">
        <f>+Y442+14</f>
        <v>44958</v>
      </c>
      <c r="AA442" s="88">
        <f>+Z442+7+7</f>
        <v>44972</v>
      </c>
      <c r="AB442" s="88">
        <f>+AA442+45</f>
        <v>45017</v>
      </c>
      <c r="AC442" s="88">
        <f>+AB442+7+14</f>
        <v>45038</v>
      </c>
      <c r="AD442" s="88">
        <f>+AC442+14</f>
        <v>45052</v>
      </c>
      <c r="AE442" s="88">
        <f>+AD442+30</f>
        <v>45082</v>
      </c>
      <c r="AF442" s="88">
        <f>+AE442+270</f>
        <v>45352</v>
      </c>
      <c r="AG442" s="1086"/>
      <c r="AH442" s="359"/>
      <c r="AI442" s="274"/>
      <c r="AJ442" s="274"/>
      <c r="AK442" s="306"/>
      <c r="AL442" s="359"/>
      <c r="AM442" s="274"/>
      <c r="AN442" s="274"/>
      <c r="AO442" s="360"/>
      <c r="AP442" s="515"/>
      <c r="AQ442" s="274"/>
      <c r="AR442" s="274"/>
      <c r="AS442" s="306"/>
      <c r="AT442" s="359"/>
      <c r="AU442" s="274"/>
      <c r="AV442" s="274"/>
      <c r="AW442" s="360"/>
      <c r="AX442" s="515"/>
      <c r="AY442" s="274"/>
      <c r="AZ442" s="274"/>
      <c r="BA442" s="306"/>
      <c r="BB442" s="359"/>
      <c r="BC442" s="274"/>
      <c r="BD442" s="274"/>
      <c r="BE442" s="360"/>
      <c r="BF442" s="515"/>
      <c r="BG442" s="274"/>
      <c r="BH442" s="274"/>
      <c r="BI442" s="306"/>
      <c r="BJ442" s="359"/>
      <c r="BK442" s="274"/>
      <c r="BL442" s="274"/>
      <c r="BM442" s="360"/>
      <c r="BN442" s="515"/>
      <c r="BO442" s="274"/>
      <c r="BP442" s="274"/>
      <c r="BQ442" s="306"/>
      <c r="BR442" s="359"/>
      <c r="BS442" s="274"/>
      <c r="BT442" s="274"/>
      <c r="BU442" s="360"/>
      <c r="BV442" s="515"/>
      <c r="BW442" s="274"/>
      <c r="BX442" s="274"/>
      <c r="BY442" s="306"/>
      <c r="BZ442" s="359"/>
      <c r="CA442" s="274"/>
      <c r="CB442" s="274"/>
      <c r="CC442" s="360"/>
      <c r="CD442" s="371"/>
      <c r="CE442" s="276"/>
      <c r="CF442" s="276"/>
      <c r="CG442" s="372"/>
      <c r="CH442" s="695"/>
      <c r="CI442" s="118"/>
      <c r="CJ442" s="777">
        <f t="shared" si="1415"/>
        <v>0</v>
      </c>
      <c r="CK442" s="778">
        <f t="shared" si="1416"/>
        <v>0</v>
      </c>
      <c r="CL442" s="778">
        <f t="shared" si="1417"/>
        <v>0</v>
      </c>
      <c r="CM442" s="779">
        <f t="shared" si="1418"/>
        <v>0</v>
      </c>
      <c r="CN442" s="848">
        <v>0</v>
      </c>
      <c r="CO442" s="850">
        <f t="shared" si="1319"/>
        <v>0</v>
      </c>
      <c r="CP442" s="850">
        <f t="shared" si="1320"/>
        <v>0</v>
      </c>
      <c r="CQ442" s="850">
        <f t="shared" si="1321"/>
        <v>0</v>
      </c>
      <c r="CR442" s="874">
        <f t="shared" si="1322"/>
        <v>0</v>
      </c>
      <c r="CS442" s="852">
        <f t="shared" si="1323"/>
        <v>0</v>
      </c>
      <c r="CT442" s="2">
        <f t="shared" si="1324"/>
        <v>0</v>
      </c>
    </row>
    <row r="443" spans="1:612" s="3" customFormat="1" ht="24.75" customHeight="1" x14ac:dyDescent="0.25">
      <c r="A443" s="7"/>
      <c r="B443" s="578" t="s">
        <v>329</v>
      </c>
      <c r="C443" s="599" t="s">
        <v>330</v>
      </c>
      <c r="D443" s="634">
        <f t="shared" ref="D443:K443" si="1420">+D447+D547</f>
        <v>15390175.876271185</v>
      </c>
      <c r="E443" s="273">
        <f t="shared" si="1420"/>
        <v>0</v>
      </c>
      <c r="F443" s="273">
        <f t="shared" si="1420"/>
        <v>85500983.923728824</v>
      </c>
      <c r="G443" s="273">
        <f t="shared" si="1420"/>
        <v>100891159.8</v>
      </c>
      <c r="H443" s="273">
        <f t="shared" si="1420"/>
        <v>41397668.881864406</v>
      </c>
      <c r="I443" s="273">
        <f t="shared" si="1420"/>
        <v>0</v>
      </c>
      <c r="J443" s="273">
        <f t="shared" si="1420"/>
        <v>86697601.982542381</v>
      </c>
      <c r="K443" s="635">
        <f t="shared" si="1420"/>
        <v>128095270.86440678</v>
      </c>
      <c r="L443" s="586"/>
      <c r="M443" s="120"/>
      <c r="N443" s="120"/>
      <c r="O443" s="121"/>
      <c r="P443" s="121"/>
      <c r="Q443" s="18"/>
      <c r="R443" s="18"/>
      <c r="S443" s="18"/>
      <c r="T443" s="18"/>
      <c r="U443" s="18"/>
      <c r="V443" s="18"/>
      <c r="W443" s="18"/>
      <c r="X443" s="18"/>
      <c r="Y443" s="18"/>
      <c r="Z443" s="18"/>
      <c r="AA443" s="18"/>
      <c r="AB443" s="18"/>
      <c r="AC443" s="18"/>
      <c r="AD443" s="18"/>
      <c r="AE443" s="18"/>
      <c r="AF443" s="18"/>
      <c r="AG443" s="404"/>
      <c r="AH443" s="325">
        <f>+AH447+AH547</f>
        <v>0</v>
      </c>
      <c r="AI443" s="165">
        <f>+AI447+AI547</f>
        <v>0</v>
      </c>
      <c r="AJ443" s="165">
        <f>+AJ447+AJ547</f>
        <v>0</v>
      </c>
      <c r="AK443" s="282">
        <f>+AK447+AK547</f>
        <v>0</v>
      </c>
      <c r="AL443" s="325">
        <f>+AL447+AL547</f>
        <v>0</v>
      </c>
      <c r="AM443" s="165">
        <f t="shared" ref="AM443" si="1421">+AM447</f>
        <v>0</v>
      </c>
      <c r="AN443" s="165">
        <f>+AN447+AN547</f>
        <v>0</v>
      </c>
      <c r="AO443" s="326">
        <f>+AO447+AO547</f>
        <v>0</v>
      </c>
      <c r="AP443" s="522">
        <f>+AP447+AP547</f>
        <v>0</v>
      </c>
      <c r="AQ443" s="165">
        <f t="shared" ref="AQ443" si="1422">+AQ447</f>
        <v>0</v>
      </c>
      <c r="AR443" s="165">
        <f>+AR447+AR547</f>
        <v>0</v>
      </c>
      <c r="AS443" s="282">
        <f>+AS447+AS547</f>
        <v>0</v>
      </c>
      <c r="AT443" s="325">
        <f>+AT447+AT547</f>
        <v>0</v>
      </c>
      <c r="AU443" s="165">
        <f>+AU447</f>
        <v>0</v>
      </c>
      <c r="AV443" s="165">
        <f t="shared" ref="AV443:BA443" si="1423">+AV447+AV547</f>
        <v>0</v>
      </c>
      <c r="AW443" s="326">
        <f t="shared" si="1423"/>
        <v>0</v>
      </c>
      <c r="AX443" s="522">
        <f t="shared" si="1423"/>
        <v>0</v>
      </c>
      <c r="AY443" s="165">
        <f t="shared" si="1423"/>
        <v>0</v>
      </c>
      <c r="AZ443" s="165">
        <f t="shared" si="1423"/>
        <v>0</v>
      </c>
      <c r="BA443" s="282">
        <f t="shared" si="1423"/>
        <v>0</v>
      </c>
      <c r="BB443" s="325">
        <f>BB447+BB547</f>
        <v>5868</v>
      </c>
      <c r="BC443" s="165">
        <f>+BC447</f>
        <v>0</v>
      </c>
      <c r="BD443" s="165">
        <f>BD447+BD547</f>
        <v>67492</v>
      </c>
      <c r="BE443" s="326">
        <f>BB443+BD443</f>
        <v>73360</v>
      </c>
      <c r="BF443" s="522">
        <f t="shared" ref="BF443:BN443" si="1424">+BF447+BF547</f>
        <v>78090</v>
      </c>
      <c r="BG443" s="165">
        <f t="shared" si="1424"/>
        <v>0</v>
      </c>
      <c r="BH443" s="165">
        <f t="shared" si="1424"/>
        <v>898035</v>
      </c>
      <c r="BI443" s="282">
        <f t="shared" si="1424"/>
        <v>976125</v>
      </c>
      <c r="BJ443" s="325">
        <f t="shared" si="1424"/>
        <v>354656.99593220331</v>
      </c>
      <c r="BK443" s="165">
        <f t="shared" si="1424"/>
        <v>0</v>
      </c>
      <c r="BL443" s="165">
        <f t="shared" si="1424"/>
        <v>2405128.9540677965</v>
      </c>
      <c r="BM443" s="326">
        <f t="shared" si="1424"/>
        <v>2759785.95</v>
      </c>
      <c r="BN443" s="522">
        <f t="shared" si="1424"/>
        <v>255803.48381355929</v>
      </c>
      <c r="BO443" s="165">
        <f>+BO447</f>
        <v>0</v>
      </c>
      <c r="BP443" s="165">
        <f>+BP447+BP547</f>
        <v>1600205.4411864404</v>
      </c>
      <c r="BQ443" s="282">
        <f>+BQ447+BQ547</f>
        <v>1856008.9249999998</v>
      </c>
      <c r="BR443" s="325">
        <f>+BR447+BR547</f>
        <v>49110</v>
      </c>
      <c r="BS443" s="165">
        <f>+BS447</f>
        <v>0</v>
      </c>
      <c r="BT443" s="165">
        <f>+BT447+BT547</f>
        <v>311496</v>
      </c>
      <c r="BU443" s="326">
        <f>+BU447+BU547</f>
        <v>360606</v>
      </c>
      <c r="BV443" s="522">
        <f>+BV447+BV547</f>
        <v>557650.41483050841</v>
      </c>
      <c r="BW443" s="165">
        <f>+BW447</f>
        <v>0</v>
      </c>
      <c r="BX443" s="165">
        <f>+BX447+BX547</f>
        <v>3204239.9101694915</v>
      </c>
      <c r="BY443" s="282">
        <f>+BY447+BY547</f>
        <v>3761890.3250000002</v>
      </c>
      <c r="BZ443" s="325">
        <f>+BZ447+BZ547</f>
        <v>108124.59627118641</v>
      </c>
      <c r="CA443" s="165">
        <f>+CA447</f>
        <v>0</v>
      </c>
      <c r="CB443" s="165">
        <f>+CB447+CB547</f>
        <v>600692.1537288134</v>
      </c>
      <c r="CC443" s="326">
        <f>+CC447+CC547</f>
        <v>708816.74999999988</v>
      </c>
      <c r="CD443" s="325">
        <f t="shared" ref="CD443" si="1425">+AH443+AL443+AP443+AT443+AX443+BB443+BF443+BJ443+BN443+BR443+BV443+BZ443</f>
        <v>1409303.4908474574</v>
      </c>
      <c r="CE443" s="165">
        <f t="shared" ref="CE443" si="1426">+AI443+AM443+AQ443+AU443+AY443+BC443+BG443+BK443+BO443+BS443+BW443+CA443</f>
        <v>0</v>
      </c>
      <c r="CF443" s="165">
        <f t="shared" ref="CF443" si="1427">+AJ443+AN443+AR443+AV443+AZ443+BD443+BH443+BL443+BP443+BT443+BX443+CB443</f>
        <v>9087289.4591525421</v>
      </c>
      <c r="CG443" s="326">
        <f t="shared" ref="CG443" si="1428">+AK443+AO443+AS443+AW443+BA443+BE443+BI443+BM443+BQ443+BU443+BY443+CC443</f>
        <v>10496592.949999999</v>
      </c>
      <c r="CH443" s="695"/>
      <c r="CI443" s="118"/>
      <c r="CJ443" s="738"/>
      <c r="CK443" s="739"/>
      <c r="CL443" s="739"/>
      <c r="CM443" s="740"/>
      <c r="CN443" s="738">
        <v>0</v>
      </c>
      <c r="CO443" s="739">
        <f t="shared" si="1319"/>
        <v>0</v>
      </c>
      <c r="CP443" s="739">
        <f t="shared" si="1320"/>
        <v>1409303.4908474574</v>
      </c>
      <c r="CQ443" s="739">
        <f t="shared" si="1321"/>
        <v>0</v>
      </c>
      <c r="CR443" s="859">
        <f t="shared" si="1322"/>
        <v>9087289.4591525421</v>
      </c>
      <c r="CS443" s="740">
        <f t="shared" si="1323"/>
        <v>10496592.949999999</v>
      </c>
      <c r="CT443" s="2">
        <f t="shared" si="1324"/>
        <v>0</v>
      </c>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c r="IW443" s="2"/>
      <c r="IX443" s="2"/>
      <c r="IY443" s="2"/>
      <c r="IZ443" s="2"/>
      <c r="JA443" s="2"/>
      <c r="JB443" s="2"/>
      <c r="JC443" s="2"/>
      <c r="JD443" s="2"/>
      <c r="JE443" s="2"/>
      <c r="JF443" s="2"/>
      <c r="JG443" s="2"/>
      <c r="JH443" s="2"/>
      <c r="JI443" s="2"/>
      <c r="JJ443" s="2"/>
      <c r="JK443" s="2"/>
      <c r="JL443" s="2"/>
      <c r="JM443" s="2"/>
      <c r="JN443" s="2"/>
      <c r="JO443" s="2"/>
      <c r="JP443" s="2"/>
      <c r="JQ443" s="2"/>
      <c r="JR443" s="2"/>
      <c r="JS443" s="2"/>
      <c r="JT443" s="2"/>
      <c r="JU443" s="2"/>
      <c r="JV443" s="2"/>
      <c r="JW443" s="2"/>
      <c r="JX443" s="2"/>
      <c r="JY443" s="2"/>
      <c r="JZ443" s="2"/>
      <c r="KA443" s="2"/>
      <c r="KB443" s="2"/>
      <c r="KC443" s="2"/>
      <c r="KD443" s="2"/>
      <c r="KE443" s="2"/>
      <c r="KF443" s="2"/>
      <c r="KG443" s="2"/>
      <c r="KH443" s="2"/>
      <c r="KI443" s="2"/>
      <c r="KJ443" s="2"/>
      <c r="KK443" s="2"/>
      <c r="KL443" s="2"/>
      <c r="KM443" s="2"/>
      <c r="KN443" s="2"/>
      <c r="KO443" s="2"/>
      <c r="KP443" s="2"/>
      <c r="KQ443" s="2"/>
      <c r="KR443" s="2"/>
      <c r="KS443" s="2"/>
      <c r="KT443" s="2"/>
      <c r="KU443" s="2"/>
      <c r="KV443" s="2"/>
      <c r="KW443" s="2"/>
      <c r="KX443" s="2"/>
      <c r="KY443" s="2"/>
      <c r="KZ443" s="2"/>
      <c r="LA443" s="2"/>
      <c r="LB443" s="2"/>
      <c r="LC443" s="2"/>
      <c r="LD443" s="2"/>
      <c r="LE443" s="2"/>
      <c r="LF443" s="2"/>
      <c r="LG443" s="2"/>
      <c r="LH443" s="2"/>
      <c r="LI443" s="2"/>
      <c r="LJ443" s="2"/>
      <c r="LK443" s="2"/>
      <c r="LL443" s="2"/>
      <c r="LM443" s="2"/>
      <c r="LN443" s="2"/>
      <c r="LO443" s="2"/>
      <c r="LP443" s="2"/>
      <c r="LQ443" s="2"/>
      <c r="LR443" s="2"/>
      <c r="LS443" s="2"/>
      <c r="LT443" s="2"/>
      <c r="LU443" s="2"/>
      <c r="LV443" s="2"/>
      <c r="LW443" s="2"/>
      <c r="LX443" s="2"/>
      <c r="LY443" s="2"/>
      <c r="LZ443" s="2"/>
      <c r="MA443" s="2"/>
      <c r="MB443" s="2"/>
      <c r="MC443" s="2"/>
      <c r="MD443" s="2"/>
      <c r="ME443" s="2"/>
      <c r="MF443" s="2"/>
      <c r="MG443" s="2"/>
      <c r="MH443" s="2"/>
      <c r="MI443" s="2"/>
      <c r="MJ443" s="2"/>
      <c r="MK443" s="2"/>
      <c r="ML443" s="2"/>
      <c r="MM443" s="2"/>
      <c r="MN443" s="2"/>
      <c r="MO443" s="2"/>
      <c r="MP443" s="2"/>
      <c r="MQ443" s="2"/>
      <c r="MR443" s="2"/>
      <c r="MS443" s="2"/>
      <c r="MT443" s="2"/>
      <c r="MU443" s="2"/>
      <c r="MV443" s="2"/>
      <c r="MW443" s="2"/>
      <c r="MX443" s="2"/>
      <c r="MY443" s="2"/>
      <c r="MZ443" s="2"/>
      <c r="NA443" s="2"/>
      <c r="NB443" s="2"/>
      <c r="NC443" s="2"/>
      <c r="ND443" s="2"/>
      <c r="NE443" s="2"/>
      <c r="NF443" s="2"/>
      <c r="NG443" s="2"/>
      <c r="NH443" s="2"/>
      <c r="NI443" s="2"/>
      <c r="NJ443" s="2"/>
      <c r="NK443" s="2"/>
      <c r="NL443" s="2"/>
      <c r="NM443" s="2"/>
      <c r="NN443" s="2"/>
      <c r="NO443" s="2"/>
      <c r="NP443" s="2"/>
      <c r="NQ443" s="2"/>
      <c r="NR443" s="2"/>
      <c r="NS443" s="2"/>
      <c r="NT443" s="2"/>
      <c r="NU443" s="2"/>
      <c r="NV443" s="2"/>
      <c r="NW443" s="2"/>
      <c r="NX443" s="2"/>
      <c r="NY443" s="2"/>
      <c r="NZ443" s="2"/>
      <c r="OA443" s="2"/>
      <c r="OB443" s="2"/>
      <c r="OC443" s="2"/>
      <c r="OD443" s="2"/>
      <c r="OE443" s="2"/>
      <c r="OF443" s="2"/>
      <c r="OG443" s="2"/>
      <c r="OH443" s="2"/>
      <c r="OI443" s="2"/>
      <c r="OJ443" s="2"/>
      <c r="OK443" s="2"/>
      <c r="OL443" s="2"/>
      <c r="OM443" s="2"/>
      <c r="ON443" s="2"/>
      <c r="OO443" s="2"/>
      <c r="OP443" s="2"/>
      <c r="OQ443" s="2"/>
      <c r="OR443" s="2"/>
      <c r="OS443" s="2"/>
      <c r="OT443" s="2"/>
      <c r="OU443" s="2"/>
      <c r="OV443" s="2"/>
      <c r="OW443" s="2"/>
      <c r="OX443" s="2"/>
      <c r="OY443" s="2"/>
      <c r="OZ443" s="2"/>
      <c r="PA443" s="2"/>
      <c r="PB443" s="2"/>
      <c r="PC443" s="2"/>
      <c r="PD443" s="2"/>
      <c r="PE443" s="2"/>
      <c r="PF443" s="2"/>
      <c r="PG443" s="2"/>
      <c r="PH443" s="2"/>
      <c r="PI443" s="2"/>
      <c r="PJ443" s="2"/>
      <c r="PK443" s="2"/>
      <c r="PL443" s="2"/>
      <c r="PM443" s="2"/>
      <c r="PN443" s="2"/>
      <c r="PO443" s="2"/>
      <c r="PP443" s="2"/>
      <c r="PQ443" s="2"/>
      <c r="PR443" s="2"/>
      <c r="PS443" s="2"/>
      <c r="PT443" s="2"/>
      <c r="PU443" s="2"/>
      <c r="PV443" s="2"/>
      <c r="PW443" s="2"/>
      <c r="PX443" s="2"/>
      <c r="PY443" s="2"/>
      <c r="PZ443" s="2"/>
      <c r="QA443" s="2"/>
      <c r="QB443" s="2"/>
      <c r="QC443" s="2"/>
      <c r="QD443" s="2"/>
      <c r="QE443" s="2"/>
      <c r="QF443" s="2"/>
      <c r="QG443" s="2"/>
      <c r="QH443" s="2"/>
      <c r="QI443" s="2"/>
      <c r="QJ443" s="2"/>
      <c r="QK443" s="2"/>
      <c r="QL443" s="2"/>
      <c r="QM443" s="2"/>
      <c r="QN443" s="2"/>
      <c r="QO443" s="2"/>
      <c r="QP443" s="2"/>
      <c r="QQ443" s="2"/>
      <c r="QR443" s="2"/>
      <c r="QS443" s="2"/>
      <c r="QT443" s="2"/>
      <c r="QU443" s="2"/>
      <c r="QV443" s="2"/>
      <c r="QW443" s="2"/>
      <c r="QX443" s="2"/>
      <c r="QY443" s="2"/>
      <c r="QZ443" s="2"/>
      <c r="RA443" s="2"/>
      <c r="RB443" s="2"/>
      <c r="RC443" s="2"/>
      <c r="RD443" s="2"/>
      <c r="RE443" s="2"/>
      <c r="RF443" s="2"/>
      <c r="RG443" s="2"/>
      <c r="RH443" s="2"/>
      <c r="RI443" s="2"/>
      <c r="RJ443" s="2"/>
      <c r="RK443" s="2"/>
      <c r="RL443" s="2"/>
      <c r="RM443" s="2"/>
      <c r="RN443" s="2"/>
      <c r="RO443" s="2"/>
      <c r="RP443" s="2"/>
      <c r="RQ443" s="2"/>
      <c r="RR443" s="2"/>
      <c r="RS443" s="2"/>
      <c r="RT443" s="2"/>
      <c r="RU443" s="2"/>
      <c r="RV443" s="2"/>
      <c r="RW443" s="2"/>
      <c r="RX443" s="2"/>
      <c r="RY443" s="2"/>
      <c r="RZ443" s="2"/>
      <c r="SA443" s="2"/>
      <c r="SB443" s="2"/>
      <c r="SC443" s="2"/>
      <c r="SD443" s="2"/>
      <c r="SE443" s="2"/>
      <c r="SF443" s="2"/>
      <c r="SG443" s="2"/>
      <c r="SH443" s="2"/>
      <c r="SI443" s="2"/>
      <c r="SJ443" s="2"/>
      <c r="SK443" s="2"/>
      <c r="SL443" s="2"/>
      <c r="SM443" s="2"/>
      <c r="SN443" s="2"/>
      <c r="SO443" s="2"/>
      <c r="SP443" s="2"/>
      <c r="SQ443" s="2"/>
      <c r="SR443" s="2"/>
      <c r="SS443" s="2"/>
      <c r="ST443" s="2"/>
      <c r="SU443" s="2"/>
      <c r="SV443" s="2"/>
      <c r="SW443" s="2"/>
      <c r="SX443" s="2"/>
      <c r="SY443" s="2"/>
      <c r="SZ443" s="2"/>
      <c r="TA443" s="2"/>
      <c r="TB443" s="2"/>
      <c r="TC443" s="2"/>
      <c r="TD443" s="2"/>
      <c r="TE443" s="2"/>
      <c r="TF443" s="2"/>
      <c r="TG443" s="2"/>
      <c r="TH443" s="2"/>
      <c r="TI443" s="2"/>
      <c r="TJ443" s="2"/>
      <c r="TK443" s="2"/>
      <c r="TL443" s="2"/>
      <c r="TM443" s="2"/>
      <c r="TN443" s="2"/>
      <c r="TO443" s="2"/>
      <c r="TP443" s="2"/>
      <c r="TQ443" s="2"/>
      <c r="TR443" s="2"/>
      <c r="TS443" s="2"/>
      <c r="TT443" s="2"/>
      <c r="TU443" s="2"/>
      <c r="TV443" s="2"/>
      <c r="TW443" s="2"/>
      <c r="TX443" s="2"/>
      <c r="TY443" s="2"/>
      <c r="TZ443" s="2"/>
      <c r="UA443" s="2"/>
      <c r="UB443" s="2"/>
      <c r="UC443" s="2"/>
      <c r="UD443" s="2"/>
      <c r="UE443" s="2"/>
      <c r="UF443" s="2"/>
      <c r="UG443" s="2"/>
      <c r="UH443" s="2"/>
      <c r="UI443" s="2"/>
      <c r="UJ443" s="2"/>
      <c r="UK443" s="2"/>
      <c r="UL443" s="2"/>
      <c r="UM443" s="2"/>
      <c r="UN443" s="2"/>
      <c r="UO443" s="2"/>
      <c r="UP443" s="2"/>
      <c r="UQ443" s="2"/>
      <c r="UR443" s="2"/>
      <c r="US443" s="2"/>
      <c r="UT443" s="2"/>
      <c r="UU443" s="2"/>
      <c r="UV443" s="2"/>
      <c r="UW443" s="2"/>
      <c r="UX443" s="2"/>
      <c r="UY443" s="2"/>
      <c r="UZ443" s="2"/>
      <c r="VA443" s="2"/>
      <c r="VB443" s="2"/>
      <c r="VC443" s="2"/>
      <c r="VD443" s="2"/>
      <c r="VE443" s="2"/>
      <c r="VF443" s="2"/>
      <c r="VG443" s="2"/>
      <c r="VH443" s="2"/>
      <c r="VI443" s="2"/>
      <c r="VJ443" s="2"/>
      <c r="VK443" s="2"/>
      <c r="VL443" s="2"/>
      <c r="VM443" s="2"/>
      <c r="VN443" s="2"/>
      <c r="VO443" s="2"/>
      <c r="VP443" s="2"/>
      <c r="VQ443" s="2"/>
      <c r="VR443" s="2"/>
      <c r="VS443" s="2"/>
      <c r="VT443" s="2"/>
      <c r="VU443" s="2"/>
      <c r="VV443" s="2"/>
      <c r="VW443" s="2"/>
      <c r="VX443" s="2"/>
      <c r="VY443" s="2"/>
      <c r="VZ443" s="2"/>
      <c r="WA443" s="2"/>
      <c r="WB443" s="2"/>
      <c r="WC443" s="2"/>
      <c r="WD443" s="2"/>
      <c r="WE443" s="2"/>
      <c r="WF443" s="2"/>
      <c r="WG443" s="2"/>
      <c r="WH443" s="2"/>
      <c r="WI443" s="2"/>
      <c r="WJ443" s="2"/>
      <c r="WK443" s="2"/>
      <c r="WL443" s="2"/>
      <c r="WM443" s="2"/>
      <c r="WN443" s="2"/>
    </row>
    <row r="444" spans="1:612" ht="24.75" customHeight="1" x14ac:dyDescent="0.25">
      <c r="B444" s="580" t="str">
        <f>B443</f>
        <v>C5</v>
      </c>
      <c r="C444" s="594" t="s">
        <v>48</v>
      </c>
      <c r="D444" s="652"/>
      <c r="E444" s="26"/>
      <c r="F444" s="26"/>
      <c r="G444" s="26"/>
      <c r="H444" s="26"/>
      <c r="I444" s="26"/>
      <c r="J444" s="26"/>
      <c r="K444" s="653"/>
      <c r="L444" s="591"/>
      <c r="M444" s="26"/>
      <c r="N444" s="24"/>
      <c r="O444" s="27"/>
      <c r="P444" s="27"/>
      <c r="Q444" s="27"/>
      <c r="R444" s="27"/>
      <c r="S444" s="27"/>
      <c r="T444" s="27"/>
      <c r="U444" s="27"/>
      <c r="V444" s="27"/>
      <c r="W444" s="27"/>
      <c r="X444" s="27"/>
      <c r="Y444" s="27"/>
      <c r="Z444" s="27"/>
      <c r="AA444" s="27"/>
      <c r="AB444" s="27"/>
      <c r="AC444" s="27"/>
      <c r="AD444" s="27"/>
      <c r="AE444" s="27"/>
      <c r="AF444" s="27"/>
      <c r="AG444" s="418"/>
      <c r="AH444" s="383"/>
      <c r="AI444" s="67"/>
      <c r="AJ444" s="67"/>
      <c r="AK444" s="313">
        <f t="shared" ref="AK444:AK507" si="1429">+AJ444+AI444+AH444</f>
        <v>0</v>
      </c>
      <c r="AL444" s="383"/>
      <c r="AM444" s="67"/>
      <c r="AN444" s="67"/>
      <c r="AO444" s="384">
        <f t="shared" ref="AO444:AO507" si="1430">+AN444+AM444+AL444</f>
        <v>0</v>
      </c>
      <c r="AP444" s="524"/>
      <c r="AQ444" s="67"/>
      <c r="AR444" s="67"/>
      <c r="AS444" s="313">
        <f t="shared" ref="AS444:AS507" si="1431">+AR444+AQ444+AP444</f>
        <v>0</v>
      </c>
      <c r="AT444" s="383"/>
      <c r="AU444" s="67"/>
      <c r="AV444" s="67"/>
      <c r="AW444" s="384">
        <f t="shared" ref="AW444:AW507" si="1432">+AV444+AU444+AT444</f>
        <v>0</v>
      </c>
      <c r="AX444" s="524"/>
      <c r="AY444" s="67"/>
      <c r="AZ444" s="67"/>
      <c r="BA444" s="313">
        <f t="shared" ref="BA444:BA507" si="1433">+AZ444+AY444+AX444</f>
        <v>0</v>
      </c>
      <c r="BB444" s="383"/>
      <c r="BC444" s="67"/>
      <c r="BD444" s="67"/>
      <c r="BE444" s="384">
        <f t="shared" ref="BE444:BE507" si="1434">+BD444+BC444+BB444</f>
        <v>0</v>
      </c>
      <c r="BF444" s="524"/>
      <c r="BG444" s="67"/>
      <c r="BH444" s="67"/>
      <c r="BI444" s="313">
        <f t="shared" ref="BI444:BI499" si="1435">+BH444+BG444+BF444</f>
        <v>0</v>
      </c>
      <c r="BJ444" s="383"/>
      <c r="BK444" s="67"/>
      <c r="BL444" s="67"/>
      <c r="BM444" s="384">
        <f t="shared" ref="BM444:BM499" si="1436">+BL444+BK444+BJ444</f>
        <v>0</v>
      </c>
      <c r="BN444" s="524"/>
      <c r="BO444" s="67"/>
      <c r="BP444" s="67"/>
      <c r="BQ444" s="313">
        <f t="shared" ref="BQ444:BQ499" si="1437">+BP444+BO444+BN444</f>
        <v>0</v>
      </c>
      <c r="BR444" s="383"/>
      <c r="BS444" s="67"/>
      <c r="BT444" s="67"/>
      <c r="BU444" s="384">
        <f t="shared" ref="BU444:BU499" si="1438">+BT444+BS444+BR444</f>
        <v>0</v>
      </c>
      <c r="BV444" s="524"/>
      <c r="BW444" s="67"/>
      <c r="BX444" s="67"/>
      <c r="BY444" s="313">
        <f t="shared" ref="BY444:BY499" si="1439">+BX444+BW444+BV444</f>
        <v>0</v>
      </c>
      <c r="BZ444" s="383"/>
      <c r="CA444" s="67"/>
      <c r="CB444" s="67"/>
      <c r="CC444" s="384">
        <f t="shared" ref="CC444:CC499" si="1440">+CB444+CA444+BZ444</f>
        <v>0</v>
      </c>
      <c r="CD444" s="383">
        <f t="shared" ref="CD444:CG475" si="1441">+AH444+AL444+AP444+AT444+AX444+BB444+BF444+BJ444+BN444+BR444+BV444+BZ444</f>
        <v>0</v>
      </c>
      <c r="CE444" s="67">
        <f t="shared" ref="CE444:CG474" si="1442">+AI444+AM444+AQ444+AU444+AY444+BC444+BG444+BK444+BO444+BS444+BW444+CA444</f>
        <v>0</v>
      </c>
      <c r="CF444" s="67">
        <f t="shared" si="1442"/>
        <v>0</v>
      </c>
      <c r="CG444" s="384">
        <f t="shared" si="1442"/>
        <v>0</v>
      </c>
      <c r="CH444" s="695"/>
      <c r="CI444" s="138"/>
      <c r="CJ444" s="792"/>
      <c r="CK444" s="793"/>
      <c r="CL444" s="793"/>
      <c r="CM444" s="794"/>
      <c r="CN444" s="792">
        <v>0</v>
      </c>
      <c r="CO444" s="793">
        <f t="shared" si="1319"/>
        <v>0</v>
      </c>
      <c r="CP444" s="793">
        <f t="shared" si="1320"/>
        <v>0</v>
      </c>
      <c r="CQ444" s="793">
        <f t="shared" si="1321"/>
        <v>0</v>
      </c>
      <c r="CR444" s="882">
        <f t="shared" si="1322"/>
        <v>0</v>
      </c>
      <c r="CS444" s="794">
        <f t="shared" si="1323"/>
        <v>0</v>
      </c>
      <c r="CT444" s="2">
        <f t="shared" si="1324"/>
        <v>0</v>
      </c>
    </row>
    <row r="445" spans="1:612" s="7" customFormat="1" ht="24.75" customHeight="1" x14ac:dyDescent="0.25">
      <c r="B445" s="580" t="str">
        <f t="shared" ref="B445:B508" si="1443">B444</f>
        <v>C5</v>
      </c>
      <c r="C445" s="605" t="s">
        <v>331</v>
      </c>
      <c r="D445" s="649"/>
      <c r="E445" s="278"/>
      <c r="F445" s="278"/>
      <c r="G445" s="278"/>
      <c r="H445" s="278"/>
      <c r="I445" s="278"/>
      <c r="J445" s="278"/>
      <c r="K445" s="458"/>
      <c r="L445" s="589"/>
      <c r="M445" s="69"/>
      <c r="N445" s="65" t="s">
        <v>332</v>
      </c>
      <c r="O445" s="70">
        <v>44543</v>
      </c>
      <c r="P445" s="71">
        <v>44550</v>
      </c>
      <c r="Q445" s="65"/>
      <c r="R445" s="65"/>
      <c r="S445" s="65"/>
      <c r="T445" s="72"/>
      <c r="U445" s="72"/>
      <c r="V445" s="72"/>
      <c r="W445" s="72"/>
      <c r="X445" s="72"/>
      <c r="Y445" s="73"/>
      <c r="Z445" s="73"/>
      <c r="AA445" s="73"/>
      <c r="AB445" s="73"/>
      <c r="AC445" s="73"/>
      <c r="AD445" s="73"/>
      <c r="AE445" s="73"/>
      <c r="AF445" s="73"/>
      <c r="AG445" s="419"/>
      <c r="AH445" s="385"/>
      <c r="AI445" s="75"/>
      <c r="AJ445" s="75"/>
      <c r="AK445" s="314">
        <f t="shared" si="1429"/>
        <v>0</v>
      </c>
      <c r="AL445" s="385"/>
      <c r="AM445" s="75"/>
      <c r="AN445" s="75"/>
      <c r="AO445" s="386">
        <f t="shared" si="1430"/>
        <v>0</v>
      </c>
      <c r="AP445" s="525"/>
      <c r="AQ445" s="75"/>
      <c r="AR445" s="75"/>
      <c r="AS445" s="314">
        <f t="shared" si="1431"/>
        <v>0</v>
      </c>
      <c r="AT445" s="385"/>
      <c r="AU445" s="75"/>
      <c r="AV445" s="75"/>
      <c r="AW445" s="386">
        <f t="shared" si="1432"/>
        <v>0</v>
      </c>
      <c r="AX445" s="525"/>
      <c r="AY445" s="75"/>
      <c r="AZ445" s="75"/>
      <c r="BA445" s="314">
        <f t="shared" si="1433"/>
        <v>0</v>
      </c>
      <c r="BB445" s="385"/>
      <c r="BC445" s="75"/>
      <c r="BD445" s="75"/>
      <c r="BE445" s="386">
        <f>+BD445+BC445+BB445</f>
        <v>0</v>
      </c>
      <c r="BF445" s="525"/>
      <c r="BG445" s="75"/>
      <c r="BH445" s="75"/>
      <c r="BI445" s="314">
        <f t="shared" si="1435"/>
        <v>0</v>
      </c>
      <c r="BJ445" s="385"/>
      <c r="BK445" s="75"/>
      <c r="BL445" s="75"/>
      <c r="BM445" s="386">
        <f t="shared" si="1436"/>
        <v>0</v>
      </c>
      <c r="BN445" s="525"/>
      <c r="BO445" s="75"/>
      <c r="BP445" s="75"/>
      <c r="BQ445" s="314">
        <f t="shared" si="1437"/>
        <v>0</v>
      </c>
      <c r="BR445" s="385"/>
      <c r="BS445" s="75"/>
      <c r="BT445" s="75"/>
      <c r="BU445" s="386">
        <f t="shared" si="1438"/>
        <v>0</v>
      </c>
      <c r="BV445" s="525"/>
      <c r="BW445" s="75"/>
      <c r="BX445" s="75"/>
      <c r="BY445" s="314">
        <f t="shared" si="1439"/>
        <v>0</v>
      </c>
      <c r="BZ445" s="385"/>
      <c r="CA445" s="75"/>
      <c r="CB445" s="75"/>
      <c r="CC445" s="386">
        <f t="shared" si="1440"/>
        <v>0</v>
      </c>
      <c r="CD445" s="385">
        <f t="shared" si="1441"/>
        <v>0</v>
      </c>
      <c r="CE445" s="75">
        <f t="shared" si="1442"/>
        <v>0</v>
      </c>
      <c r="CF445" s="75">
        <f t="shared" si="1442"/>
        <v>0</v>
      </c>
      <c r="CG445" s="386">
        <f t="shared" si="1442"/>
        <v>0</v>
      </c>
      <c r="CH445" s="700"/>
      <c r="CI445" s="701"/>
      <c r="CJ445" s="795"/>
      <c r="CK445" s="796"/>
      <c r="CL445" s="796"/>
      <c r="CM445" s="797"/>
      <c r="CN445" s="795">
        <v>0</v>
      </c>
      <c r="CO445" s="796">
        <f t="shared" si="1319"/>
        <v>0</v>
      </c>
      <c r="CP445" s="796">
        <f t="shared" si="1320"/>
        <v>0</v>
      </c>
      <c r="CQ445" s="796">
        <f t="shared" si="1321"/>
        <v>0</v>
      </c>
      <c r="CR445" s="883">
        <f t="shared" si="1322"/>
        <v>0</v>
      </c>
      <c r="CS445" s="797">
        <f t="shared" si="1323"/>
        <v>0</v>
      </c>
      <c r="CT445" s="2">
        <f t="shared" si="1324"/>
        <v>0</v>
      </c>
    </row>
    <row r="446" spans="1:612" s="7" customFormat="1" ht="24.75" customHeight="1" x14ac:dyDescent="0.25">
      <c r="B446" s="580" t="str">
        <f t="shared" si="1443"/>
        <v>C5</v>
      </c>
      <c r="C446" s="605" t="s">
        <v>333</v>
      </c>
      <c r="D446" s="649"/>
      <c r="E446" s="278"/>
      <c r="F446" s="278"/>
      <c r="G446" s="278"/>
      <c r="H446" s="278"/>
      <c r="I446" s="278"/>
      <c r="J446" s="278"/>
      <c r="K446" s="458"/>
      <c r="L446" s="589"/>
      <c r="M446" s="69"/>
      <c r="N446" s="65" t="s">
        <v>334</v>
      </c>
      <c r="O446" s="70">
        <v>44551</v>
      </c>
      <c r="P446" s="71">
        <v>44552</v>
      </c>
      <c r="Q446" s="65"/>
      <c r="R446" s="65"/>
      <c r="S446" s="65"/>
      <c r="T446" s="72"/>
      <c r="U446" s="72"/>
      <c r="V446" s="72"/>
      <c r="W446" s="72"/>
      <c r="X446" s="72"/>
      <c r="Y446" s="73"/>
      <c r="Z446" s="73"/>
      <c r="AA446" s="73"/>
      <c r="AB446" s="73"/>
      <c r="AC446" s="73"/>
      <c r="AD446" s="73"/>
      <c r="AE446" s="73"/>
      <c r="AF446" s="73"/>
      <c r="AG446" s="419"/>
      <c r="AH446" s="385"/>
      <c r="AI446" s="75"/>
      <c r="AJ446" s="75"/>
      <c r="AK446" s="314">
        <f t="shared" si="1429"/>
        <v>0</v>
      </c>
      <c r="AL446" s="385"/>
      <c r="AM446" s="75"/>
      <c r="AN446" s="75"/>
      <c r="AO446" s="386">
        <f t="shared" si="1430"/>
        <v>0</v>
      </c>
      <c r="AP446" s="525"/>
      <c r="AQ446" s="75"/>
      <c r="AR446" s="75"/>
      <c r="AS446" s="314">
        <f t="shared" si="1431"/>
        <v>0</v>
      </c>
      <c r="AT446" s="385"/>
      <c r="AU446" s="75"/>
      <c r="AV446" s="75"/>
      <c r="AW446" s="386">
        <f t="shared" si="1432"/>
        <v>0</v>
      </c>
      <c r="AX446" s="525"/>
      <c r="AY446" s="75"/>
      <c r="AZ446" s="75"/>
      <c r="BA446" s="314">
        <f t="shared" si="1433"/>
        <v>0</v>
      </c>
      <c r="BB446" s="385"/>
      <c r="BC446" s="75"/>
      <c r="BD446" s="75"/>
      <c r="BE446" s="386">
        <f>+BD446+BC446+BB446</f>
        <v>0</v>
      </c>
      <c r="BF446" s="525"/>
      <c r="BG446" s="75"/>
      <c r="BH446" s="75"/>
      <c r="BI446" s="314">
        <f t="shared" si="1435"/>
        <v>0</v>
      </c>
      <c r="BJ446" s="385"/>
      <c r="BK446" s="75"/>
      <c r="BL446" s="75"/>
      <c r="BM446" s="386">
        <f t="shared" si="1436"/>
        <v>0</v>
      </c>
      <c r="BN446" s="525"/>
      <c r="BO446" s="75"/>
      <c r="BP446" s="75"/>
      <c r="BQ446" s="314">
        <f t="shared" si="1437"/>
        <v>0</v>
      </c>
      <c r="BR446" s="385"/>
      <c r="BS446" s="75"/>
      <c r="BT446" s="75"/>
      <c r="BU446" s="386">
        <f t="shared" si="1438"/>
        <v>0</v>
      </c>
      <c r="BV446" s="525"/>
      <c r="BW446" s="75"/>
      <c r="BX446" s="75"/>
      <c r="BY446" s="314">
        <f t="shared" si="1439"/>
        <v>0</v>
      </c>
      <c r="BZ446" s="385"/>
      <c r="CA446" s="75"/>
      <c r="CB446" s="75"/>
      <c r="CC446" s="386">
        <f t="shared" si="1440"/>
        <v>0</v>
      </c>
      <c r="CD446" s="385">
        <f t="shared" si="1441"/>
        <v>0</v>
      </c>
      <c r="CE446" s="75">
        <f t="shared" si="1442"/>
        <v>0</v>
      </c>
      <c r="CF446" s="75">
        <f t="shared" si="1442"/>
        <v>0</v>
      </c>
      <c r="CG446" s="386">
        <f t="shared" si="1442"/>
        <v>0</v>
      </c>
      <c r="CH446" s="700"/>
      <c r="CI446" s="701"/>
      <c r="CJ446" s="795"/>
      <c r="CK446" s="796"/>
      <c r="CL446" s="796"/>
      <c r="CM446" s="797"/>
      <c r="CN446" s="795">
        <v>0</v>
      </c>
      <c r="CO446" s="796">
        <f t="shared" si="1319"/>
        <v>0</v>
      </c>
      <c r="CP446" s="796">
        <f t="shared" si="1320"/>
        <v>0</v>
      </c>
      <c r="CQ446" s="796">
        <f t="shared" si="1321"/>
        <v>0</v>
      </c>
      <c r="CR446" s="883">
        <f t="shared" si="1322"/>
        <v>0</v>
      </c>
      <c r="CS446" s="797">
        <f t="shared" si="1323"/>
        <v>0</v>
      </c>
      <c r="CT446" s="2">
        <f t="shared" si="1324"/>
        <v>0</v>
      </c>
    </row>
    <row r="447" spans="1:612" s="3" customFormat="1" ht="24.75" customHeight="1" x14ac:dyDescent="0.25">
      <c r="A447" s="7"/>
      <c r="B447" s="580" t="str">
        <f t="shared" si="1443"/>
        <v>C5</v>
      </c>
      <c r="C447" s="599" t="s">
        <v>335</v>
      </c>
      <c r="D447" s="634">
        <f t="shared" ref="D447:K447" si="1444">+D448+D465+D480+D500+D523+D545+D546</f>
        <v>10787483.576271186</v>
      </c>
      <c r="E447" s="273">
        <f t="shared" si="1444"/>
        <v>0</v>
      </c>
      <c r="F447" s="273">
        <f t="shared" si="1444"/>
        <v>59930467.423728816</v>
      </c>
      <c r="G447" s="273">
        <f t="shared" si="1444"/>
        <v>70717951</v>
      </c>
      <c r="H447" s="273">
        <f t="shared" si="1444"/>
        <v>11002874.593728812</v>
      </c>
      <c r="I447" s="273">
        <f t="shared" si="1444"/>
        <v>0</v>
      </c>
      <c r="J447" s="273">
        <f t="shared" si="1444"/>
        <v>61127086.270677969</v>
      </c>
      <c r="K447" s="635">
        <f t="shared" si="1444"/>
        <v>72129960.864406779</v>
      </c>
      <c r="L447" s="586"/>
      <c r="M447" s="120"/>
      <c r="N447" s="120"/>
      <c r="O447" s="121"/>
      <c r="P447" s="121"/>
      <c r="Q447" s="18"/>
      <c r="R447" s="18"/>
      <c r="S447" s="18"/>
      <c r="T447" s="18"/>
      <c r="U447" s="18"/>
      <c r="V447" s="18"/>
      <c r="W447" s="18"/>
      <c r="X447" s="18"/>
      <c r="Y447" s="18"/>
      <c r="Z447" s="18"/>
      <c r="AA447" s="18"/>
      <c r="AB447" s="18"/>
      <c r="AC447" s="18"/>
      <c r="AD447" s="18"/>
      <c r="AE447" s="18"/>
      <c r="AF447" s="18"/>
      <c r="AG447" s="404"/>
      <c r="AH447" s="325">
        <f>+AH448+AH465+AH480+AH500+AH523+AH545+AH546</f>
        <v>0</v>
      </c>
      <c r="AI447" s="165">
        <f>+AI448+AI465+AI480+AI500+AI523+AI545+AI546</f>
        <v>0</v>
      </c>
      <c r="AJ447" s="165">
        <f>+AJ448+AJ465+AJ480+AJ500+AJ523+AJ545+AJ546</f>
        <v>0</v>
      </c>
      <c r="AK447" s="282">
        <f t="shared" si="1429"/>
        <v>0</v>
      </c>
      <c r="AL447" s="325">
        <f>+AL448+AL465+AL480+AL500+AL523+AL545+AL546</f>
        <v>0</v>
      </c>
      <c r="AM447" s="165">
        <f>+AM448+AM465+AM480+AM500+AM523+AM545+AM546</f>
        <v>0</v>
      </c>
      <c r="AN447" s="165">
        <f>+AN448+AN465+AN480+AN500+AN523+AN545+AN546</f>
        <v>0</v>
      </c>
      <c r="AO447" s="326">
        <f t="shared" si="1430"/>
        <v>0</v>
      </c>
      <c r="AP447" s="522">
        <f>+AP448+AP465+AP480+AP500+AP523+AP545+AP546</f>
        <v>0</v>
      </c>
      <c r="AQ447" s="165">
        <f>+AQ448+AQ465+AQ480+AQ500+AQ523+AQ545+AQ546</f>
        <v>0</v>
      </c>
      <c r="AR447" s="165">
        <f>+AR448+AR465+AR480+AR500+AR523+AR545+AR546</f>
        <v>0</v>
      </c>
      <c r="AS447" s="282">
        <f t="shared" si="1431"/>
        <v>0</v>
      </c>
      <c r="AT447" s="325">
        <f>+AT448+AT465+AT480+AT500+AT523+AT545+AT546</f>
        <v>0</v>
      </c>
      <c r="AU447" s="165">
        <f>+AU448+AU465+AU480+AU500+AU523+AU545+AU546</f>
        <v>0</v>
      </c>
      <c r="AV447" s="165">
        <f>+AV448+AV465+AV480+AV500+AV523+AV545+AV546</f>
        <v>0</v>
      </c>
      <c r="AW447" s="326">
        <f t="shared" si="1432"/>
        <v>0</v>
      </c>
      <c r="AX447" s="522">
        <f>+AX448+AX465+AX480+AX500+AX523+AX545+AX546</f>
        <v>0</v>
      </c>
      <c r="AY447" s="165">
        <f>+AY448+AY465+AY480+AY500+AY523+AY545+AY546</f>
        <v>0</v>
      </c>
      <c r="AZ447" s="165">
        <f>+AZ448+AZ465+AZ480+AZ500+AZ523+AZ545+AZ546</f>
        <v>0</v>
      </c>
      <c r="BA447" s="282">
        <f t="shared" si="1433"/>
        <v>0</v>
      </c>
      <c r="BB447" s="325">
        <f>+BB448+BB465+BB480+BB500+BB523+BB545+BB546</f>
        <v>5868</v>
      </c>
      <c r="BC447" s="165">
        <f>+BC448+BC465+BC480+BC500+BC523+BC545+BC546</f>
        <v>0</v>
      </c>
      <c r="BD447" s="165">
        <f>+BD448+BD465+BD480+BD500+BD523+BD545+BD546</f>
        <v>67492</v>
      </c>
      <c r="BE447" s="326">
        <f t="shared" si="1434"/>
        <v>73360</v>
      </c>
      <c r="BF447" s="522">
        <f>+BF448+BF465+BF480+BF500+BF523+BF545+BF546</f>
        <v>78090</v>
      </c>
      <c r="BG447" s="165">
        <f>+BG448+BG465+BG480+BG500+BG523+BG545+BG546</f>
        <v>0</v>
      </c>
      <c r="BH447" s="165">
        <f>+BH448+BH465+BH480+BH500+BH523+BH545+BH546</f>
        <v>898035</v>
      </c>
      <c r="BI447" s="282">
        <f t="shared" si="1435"/>
        <v>976125</v>
      </c>
      <c r="BJ447" s="325">
        <f>+BJ448+BJ465+BJ480+BJ500+BJ523+BJ545+BJ546</f>
        <v>328775.1696610169</v>
      </c>
      <c r="BK447" s="165">
        <f>+BK448+BK465+BK480+BK500+BK523+BK545+BK546</f>
        <v>0</v>
      </c>
      <c r="BL447" s="165">
        <f>+BL448+BL465+BL480+BL500+BL523+BL545+BL546</f>
        <v>2261341.0303389831</v>
      </c>
      <c r="BM447" s="326">
        <f t="shared" si="1436"/>
        <v>2590116.2000000002</v>
      </c>
      <c r="BN447" s="522">
        <f>+BN448+BN465+BN480+BN500+BN523+BN545+BN546</f>
        <v>216980.74440677968</v>
      </c>
      <c r="BO447" s="165">
        <f>+BO448+BO465+BO480+BO500+BO523+BO545+BO546</f>
        <v>0</v>
      </c>
      <c r="BP447" s="165">
        <f>+BP448+BP465+BP480+BP500+BP523+BP545+BP546</f>
        <v>1384523.5555932203</v>
      </c>
      <c r="BQ447" s="282">
        <f t="shared" si="1437"/>
        <v>1601504.3</v>
      </c>
      <c r="BR447" s="325">
        <f>+BR448+BR465+BR480+BR500+BR523+BR545+BR546</f>
        <v>49110</v>
      </c>
      <c r="BS447" s="165">
        <f>+BS448+BS465+BS480+BS500+BS523+BS545+BS546</f>
        <v>0</v>
      </c>
      <c r="BT447" s="165">
        <f>+BT448+BT465+BT480+BT500+BT523+BT545+BT546</f>
        <v>311496</v>
      </c>
      <c r="BU447" s="326">
        <f t="shared" si="1438"/>
        <v>360606</v>
      </c>
      <c r="BV447" s="522">
        <f>+BV448+BV465+BV480+BV500+BV523+BV545+BV546</f>
        <v>518827.67542372883</v>
      </c>
      <c r="BW447" s="165">
        <f>+BW448+BW465+BW480+BW500+BW523+BW545+BW546</f>
        <v>0</v>
      </c>
      <c r="BX447" s="165">
        <f>+BX448+BX465+BX480+BX500+BX523+BX545+BX546</f>
        <v>2988558.0245762714</v>
      </c>
      <c r="BY447" s="282">
        <f t="shared" si="1439"/>
        <v>3507385.7</v>
      </c>
      <c r="BZ447" s="325">
        <f>+BZ448+BZ465+BZ480+BZ500+BZ523+BZ545+BZ546</f>
        <v>82242.76999999999</v>
      </c>
      <c r="CA447" s="165">
        <f>+CA448+CA465+CA480+CA500+CA523+CA545+CA546</f>
        <v>0</v>
      </c>
      <c r="CB447" s="165">
        <f>+CB448+CB465+CB480+CB500+CB523+CB545+CB546</f>
        <v>456904.23</v>
      </c>
      <c r="CC447" s="326">
        <f t="shared" si="1440"/>
        <v>539147</v>
      </c>
      <c r="CD447" s="325">
        <f t="shared" si="1441"/>
        <v>1279894.3594915255</v>
      </c>
      <c r="CE447" s="165">
        <f t="shared" si="1442"/>
        <v>0</v>
      </c>
      <c r="CF447" s="165">
        <f t="shared" si="1442"/>
        <v>8368349.8405084759</v>
      </c>
      <c r="CG447" s="326">
        <f t="shared" si="1442"/>
        <v>9648244.1999999993</v>
      </c>
      <c r="CH447" s="695"/>
      <c r="CI447" s="118"/>
      <c r="CJ447" s="738"/>
      <c r="CK447" s="739"/>
      <c r="CL447" s="739"/>
      <c r="CM447" s="740"/>
      <c r="CN447" s="738">
        <v>0</v>
      </c>
      <c r="CO447" s="739">
        <f t="shared" si="1319"/>
        <v>0</v>
      </c>
      <c r="CP447" s="739">
        <f t="shared" si="1320"/>
        <v>1279894.3594915255</v>
      </c>
      <c r="CQ447" s="739">
        <f t="shared" si="1321"/>
        <v>0</v>
      </c>
      <c r="CR447" s="859">
        <f t="shared" si="1322"/>
        <v>8368349.8405084759</v>
      </c>
      <c r="CS447" s="740">
        <f t="shared" si="1323"/>
        <v>9648244.2000000011</v>
      </c>
      <c r="CT447" s="2">
        <f t="shared" si="1324"/>
        <v>0</v>
      </c>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c r="IW447" s="2"/>
      <c r="IX447" s="2"/>
      <c r="IY447" s="2"/>
      <c r="IZ447" s="2"/>
      <c r="JA447" s="2"/>
      <c r="JB447" s="2"/>
      <c r="JC447" s="2"/>
      <c r="JD447" s="2"/>
      <c r="JE447" s="2"/>
      <c r="JF447" s="2"/>
      <c r="JG447" s="2"/>
      <c r="JH447" s="2"/>
      <c r="JI447" s="2"/>
      <c r="JJ447" s="2"/>
      <c r="JK447" s="2"/>
      <c r="JL447" s="2"/>
      <c r="JM447" s="2"/>
      <c r="JN447" s="2"/>
      <c r="JO447" s="2"/>
      <c r="JP447" s="2"/>
      <c r="JQ447" s="2"/>
      <c r="JR447" s="2"/>
      <c r="JS447" s="2"/>
      <c r="JT447" s="2"/>
      <c r="JU447" s="2"/>
      <c r="JV447" s="2"/>
      <c r="JW447" s="2"/>
      <c r="JX447" s="2"/>
      <c r="JY447" s="2"/>
      <c r="JZ447" s="2"/>
      <c r="KA447" s="2"/>
      <c r="KB447" s="2"/>
      <c r="KC447" s="2"/>
      <c r="KD447" s="2"/>
      <c r="KE447" s="2"/>
      <c r="KF447" s="2"/>
      <c r="KG447" s="2"/>
      <c r="KH447" s="2"/>
      <c r="KI447" s="2"/>
      <c r="KJ447" s="2"/>
      <c r="KK447" s="2"/>
      <c r="KL447" s="2"/>
      <c r="KM447" s="2"/>
      <c r="KN447" s="2"/>
      <c r="KO447" s="2"/>
      <c r="KP447" s="2"/>
      <c r="KQ447" s="2"/>
      <c r="KR447" s="2"/>
      <c r="KS447" s="2"/>
      <c r="KT447" s="2"/>
      <c r="KU447" s="2"/>
      <c r="KV447" s="2"/>
      <c r="KW447" s="2"/>
      <c r="KX447" s="2"/>
      <c r="KY447" s="2"/>
      <c r="KZ447" s="2"/>
      <c r="LA447" s="2"/>
      <c r="LB447" s="2"/>
      <c r="LC447" s="2"/>
      <c r="LD447" s="2"/>
      <c r="LE447" s="2"/>
      <c r="LF447" s="2"/>
      <c r="LG447" s="2"/>
      <c r="LH447" s="2"/>
      <c r="LI447" s="2"/>
      <c r="LJ447" s="2"/>
      <c r="LK447" s="2"/>
      <c r="LL447" s="2"/>
      <c r="LM447" s="2"/>
      <c r="LN447" s="2"/>
      <c r="LO447" s="2"/>
      <c r="LP447" s="2"/>
      <c r="LQ447" s="2"/>
      <c r="LR447" s="2"/>
      <c r="LS447" s="2"/>
      <c r="LT447" s="2"/>
      <c r="LU447" s="2"/>
      <c r="LV447" s="2"/>
      <c r="LW447" s="2"/>
      <c r="LX447" s="2"/>
      <c r="LY447" s="2"/>
      <c r="LZ447" s="2"/>
      <c r="MA447" s="2"/>
      <c r="MB447" s="2"/>
      <c r="MC447" s="2"/>
      <c r="MD447" s="2"/>
      <c r="ME447" s="2"/>
      <c r="MF447" s="2"/>
      <c r="MG447" s="2"/>
      <c r="MH447" s="2"/>
      <c r="MI447" s="2"/>
      <c r="MJ447" s="2"/>
      <c r="MK447" s="2"/>
      <c r="ML447" s="2"/>
      <c r="MM447" s="2"/>
      <c r="MN447" s="2"/>
      <c r="MO447" s="2"/>
      <c r="MP447" s="2"/>
      <c r="MQ447" s="2"/>
      <c r="MR447" s="2"/>
      <c r="MS447" s="2"/>
      <c r="MT447" s="2"/>
      <c r="MU447" s="2"/>
      <c r="MV447" s="2"/>
      <c r="MW447" s="2"/>
      <c r="MX447" s="2"/>
      <c r="MY447" s="2"/>
      <c r="MZ447" s="2"/>
      <c r="NA447" s="2"/>
      <c r="NB447" s="2"/>
      <c r="NC447" s="2"/>
      <c r="ND447" s="2"/>
      <c r="NE447" s="2"/>
      <c r="NF447" s="2"/>
      <c r="NG447" s="2"/>
      <c r="NH447" s="2"/>
      <c r="NI447" s="2"/>
      <c r="NJ447" s="2"/>
      <c r="NK447" s="2"/>
      <c r="NL447" s="2"/>
      <c r="NM447" s="2"/>
      <c r="NN447" s="2"/>
      <c r="NO447" s="2"/>
      <c r="NP447" s="2"/>
      <c r="NQ447" s="2"/>
      <c r="NR447" s="2"/>
      <c r="NS447" s="2"/>
      <c r="NT447" s="2"/>
      <c r="NU447" s="2"/>
      <c r="NV447" s="2"/>
      <c r="NW447" s="2"/>
      <c r="NX447" s="2"/>
      <c r="NY447" s="2"/>
      <c r="NZ447" s="2"/>
      <c r="OA447" s="2"/>
      <c r="OB447" s="2"/>
      <c r="OC447" s="2"/>
      <c r="OD447" s="2"/>
      <c r="OE447" s="2"/>
      <c r="OF447" s="2"/>
      <c r="OG447" s="2"/>
      <c r="OH447" s="2"/>
      <c r="OI447" s="2"/>
      <c r="OJ447" s="2"/>
      <c r="OK447" s="2"/>
      <c r="OL447" s="2"/>
      <c r="OM447" s="2"/>
      <c r="ON447" s="2"/>
      <c r="OO447" s="2"/>
      <c r="OP447" s="2"/>
      <c r="OQ447" s="2"/>
      <c r="OR447" s="2"/>
      <c r="OS447" s="2"/>
      <c r="OT447" s="2"/>
      <c r="OU447" s="2"/>
      <c r="OV447" s="2"/>
      <c r="OW447" s="2"/>
      <c r="OX447" s="2"/>
      <c r="OY447" s="2"/>
      <c r="OZ447" s="2"/>
      <c r="PA447" s="2"/>
      <c r="PB447" s="2"/>
      <c r="PC447" s="2"/>
      <c r="PD447" s="2"/>
      <c r="PE447" s="2"/>
      <c r="PF447" s="2"/>
      <c r="PG447" s="2"/>
      <c r="PH447" s="2"/>
      <c r="PI447" s="2"/>
      <c r="PJ447" s="2"/>
      <c r="PK447" s="2"/>
      <c r="PL447" s="2"/>
      <c r="PM447" s="2"/>
      <c r="PN447" s="2"/>
      <c r="PO447" s="2"/>
      <c r="PP447" s="2"/>
      <c r="PQ447" s="2"/>
      <c r="PR447" s="2"/>
      <c r="PS447" s="2"/>
      <c r="PT447" s="2"/>
      <c r="PU447" s="2"/>
      <c r="PV447" s="2"/>
      <c r="PW447" s="2"/>
      <c r="PX447" s="2"/>
      <c r="PY447" s="2"/>
      <c r="PZ447" s="2"/>
      <c r="QA447" s="2"/>
      <c r="QB447" s="2"/>
      <c r="QC447" s="2"/>
      <c r="QD447" s="2"/>
      <c r="QE447" s="2"/>
      <c r="QF447" s="2"/>
      <c r="QG447" s="2"/>
      <c r="QH447" s="2"/>
      <c r="QI447" s="2"/>
      <c r="QJ447" s="2"/>
      <c r="QK447" s="2"/>
      <c r="QL447" s="2"/>
      <c r="QM447" s="2"/>
      <c r="QN447" s="2"/>
      <c r="QO447" s="2"/>
      <c r="QP447" s="2"/>
      <c r="QQ447" s="2"/>
      <c r="QR447" s="2"/>
      <c r="QS447" s="2"/>
      <c r="QT447" s="2"/>
      <c r="QU447" s="2"/>
      <c r="QV447" s="2"/>
      <c r="QW447" s="2"/>
      <c r="QX447" s="2"/>
      <c r="QY447" s="2"/>
      <c r="QZ447" s="2"/>
      <c r="RA447" s="2"/>
      <c r="RB447" s="2"/>
      <c r="RC447" s="2"/>
      <c r="RD447" s="2"/>
      <c r="RE447" s="2"/>
      <c r="RF447" s="2"/>
      <c r="RG447" s="2"/>
      <c r="RH447" s="2"/>
      <c r="RI447" s="2"/>
      <c r="RJ447" s="2"/>
      <c r="RK447" s="2"/>
      <c r="RL447" s="2"/>
      <c r="RM447" s="2"/>
      <c r="RN447" s="2"/>
      <c r="RO447" s="2"/>
      <c r="RP447" s="2"/>
      <c r="RQ447" s="2"/>
      <c r="RR447" s="2"/>
      <c r="RS447" s="2"/>
      <c r="RT447" s="2"/>
      <c r="RU447" s="2"/>
      <c r="RV447" s="2"/>
      <c r="RW447" s="2"/>
      <c r="RX447" s="2"/>
      <c r="RY447" s="2"/>
      <c r="RZ447" s="2"/>
      <c r="SA447" s="2"/>
      <c r="SB447" s="2"/>
      <c r="SC447" s="2"/>
      <c r="SD447" s="2"/>
      <c r="SE447" s="2"/>
      <c r="SF447" s="2"/>
      <c r="SG447" s="2"/>
      <c r="SH447" s="2"/>
      <c r="SI447" s="2"/>
      <c r="SJ447" s="2"/>
      <c r="SK447" s="2"/>
      <c r="SL447" s="2"/>
      <c r="SM447" s="2"/>
      <c r="SN447" s="2"/>
      <c r="SO447" s="2"/>
      <c r="SP447" s="2"/>
      <c r="SQ447" s="2"/>
      <c r="SR447" s="2"/>
      <c r="SS447" s="2"/>
      <c r="ST447" s="2"/>
      <c r="SU447" s="2"/>
      <c r="SV447" s="2"/>
      <c r="SW447" s="2"/>
      <c r="SX447" s="2"/>
      <c r="SY447" s="2"/>
      <c r="SZ447" s="2"/>
      <c r="TA447" s="2"/>
      <c r="TB447" s="2"/>
      <c r="TC447" s="2"/>
      <c r="TD447" s="2"/>
      <c r="TE447" s="2"/>
      <c r="TF447" s="2"/>
      <c r="TG447" s="2"/>
      <c r="TH447" s="2"/>
      <c r="TI447" s="2"/>
      <c r="TJ447" s="2"/>
      <c r="TK447" s="2"/>
      <c r="TL447" s="2"/>
      <c r="TM447" s="2"/>
      <c r="TN447" s="2"/>
      <c r="TO447" s="2"/>
      <c r="TP447" s="2"/>
      <c r="TQ447" s="2"/>
      <c r="TR447" s="2"/>
      <c r="TS447" s="2"/>
      <c r="TT447" s="2"/>
      <c r="TU447" s="2"/>
      <c r="TV447" s="2"/>
      <c r="TW447" s="2"/>
      <c r="TX447" s="2"/>
      <c r="TY447" s="2"/>
      <c r="TZ447" s="2"/>
      <c r="UA447" s="2"/>
      <c r="UB447" s="2"/>
      <c r="UC447" s="2"/>
      <c r="UD447" s="2"/>
      <c r="UE447" s="2"/>
      <c r="UF447" s="2"/>
      <c r="UG447" s="2"/>
      <c r="UH447" s="2"/>
      <c r="UI447" s="2"/>
      <c r="UJ447" s="2"/>
      <c r="UK447" s="2"/>
      <c r="UL447" s="2"/>
      <c r="UM447" s="2"/>
      <c r="UN447" s="2"/>
      <c r="UO447" s="2"/>
      <c r="UP447" s="2"/>
      <c r="UQ447" s="2"/>
      <c r="UR447" s="2"/>
      <c r="US447" s="2"/>
      <c r="UT447" s="2"/>
      <c r="UU447" s="2"/>
      <c r="UV447" s="2"/>
      <c r="UW447" s="2"/>
      <c r="UX447" s="2"/>
      <c r="UY447" s="2"/>
      <c r="UZ447" s="2"/>
      <c r="VA447" s="2"/>
      <c r="VB447" s="2"/>
      <c r="VC447" s="2"/>
      <c r="VD447" s="2"/>
      <c r="VE447" s="2"/>
      <c r="VF447" s="2"/>
      <c r="VG447" s="2"/>
      <c r="VH447" s="2"/>
      <c r="VI447" s="2"/>
      <c r="VJ447" s="2"/>
      <c r="VK447" s="2"/>
      <c r="VL447" s="2"/>
      <c r="VM447" s="2"/>
      <c r="VN447" s="2"/>
      <c r="VO447" s="2"/>
      <c r="VP447" s="2"/>
      <c r="VQ447" s="2"/>
      <c r="VR447" s="2"/>
      <c r="VS447" s="2"/>
      <c r="VT447" s="2"/>
      <c r="VU447" s="2"/>
      <c r="VV447" s="2"/>
      <c r="VW447" s="2"/>
      <c r="VX447" s="2"/>
      <c r="VY447" s="2"/>
      <c r="VZ447" s="2"/>
      <c r="WA447" s="2"/>
      <c r="WB447" s="2"/>
      <c r="WC447" s="2"/>
      <c r="WD447" s="2"/>
      <c r="WE447" s="2"/>
      <c r="WF447" s="2"/>
      <c r="WG447" s="2"/>
      <c r="WH447" s="2"/>
      <c r="WI447" s="2"/>
      <c r="WJ447" s="2"/>
      <c r="WK447" s="2"/>
      <c r="WL447" s="2"/>
      <c r="WM447" s="2"/>
      <c r="WN447" s="2"/>
    </row>
    <row r="448" spans="1:612" ht="24.75" customHeight="1" x14ac:dyDescent="0.25">
      <c r="B448" s="580" t="str">
        <f t="shared" si="1443"/>
        <v>C5</v>
      </c>
      <c r="C448" s="596" t="s">
        <v>336</v>
      </c>
      <c r="D448" s="632">
        <f>+D449+D454+D460+D463</f>
        <v>467704</v>
      </c>
      <c r="E448" s="34">
        <f>+E449+E454+E460+E463</f>
        <v>0</v>
      </c>
      <c r="F448" s="34">
        <f>+F449+F454+F460+F463</f>
        <v>2598356</v>
      </c>
      <c r="G448" s="34">
        <f t="shared" ref="G448:G560" si="1445">+D448+E448+F448</f>
        <v>3066060</v>
      </c>
      <c r="H448" s="34">
        <f>+H449+H454+H460+H463</f>
        <v>394664.33898305078</v>
      </c>
      <c r="I448" s="34"/>
      <c r="J448" s="34">
        <f>+J449+J454+J460+J463</f>
        <v>2192579.661016949</v>
      </c>
      <c r="K448" s="633">
        <f>+K449+K454+K460+K463</f>
        <v>2587244</v>
      </c>
      <c r="L448" s="585"/>
      <c r="M448" s="34"/>
      <c r="N448" s="34"/>
      <c r="O448" s="35"/>
      <c r="P448" s="35"/>
      <c r="Q448" s="36"/>
      <c r="R448" s="36"/>
      <c r="S448" s="36"/>
      <c r="T448" s="36"/>
      <c r="U448" s="36"/>
      <c r="V448" s="36"/>
      <c r="W448" s="36"/>
      <c r="X448" s="36"/>
      <c r="Y448" s="36"/>
      <c r="Z448" s="36"/>
      <c r="AA448" s="36"/>
      <c r="AB448" s="36"/>
      <c r="AC448" s="36"/>
      <c r="AD448" s="36"/>
      <c r="AE448" s="36"/>
      <c r="AF448" s="36"/>
      <c r="AG448" s="406"/>
      <c r="AH448" s="331">
        <f>+AH449+AH454+AH460+AH463</f>
        <v>0</v>
      </c>
      <c r="AI448" s="37">
        <f t="shared" ref="AI448:CB448" si="1446">+AI449+AI454+AI460+AI463</f>
        <v>0</v>
      </c>
      <c r="AJ448" s="37">
        <f t="shared" si="1446"/>
        <v>0</v>
      </c>
      <c r="AK448" s="284">
        <f t="shared" si="1429"/>
        <v>0</v>
      </c>
      <c r="AL448" s="331">
        <f t="shared" si="1446"/>
        <v>0</v>
      </c>
      <c r="AM448" s="37">
        <f t="shared" si="1446"/>
        <v>0</v>
      </c>
      <c r="AN448" s="37">
        <f t="shared" si="1446"/>
        <v>0</v>
      </c>
      <c r="AO448" s="332">
        <f t="shared" si="1430"/>
        <v>0</v>
      </c>
      <c r="AP448" s="491">
        <f t="shared" si="1446"/>
        <v>0</v>
      </c>
      <c r="AQ448" s="37">
        <f t="shared" si="1446"/>
        <v>0</v>
      </c>
      <c r="AR448" s="37">
        <f t="shared" si="1446"/>
        <v>0</v>
      </c>
      <c r="AS448" s="284">
        <f t="shared" si="1431"/>
        <v>0</v>
      </c>
      <c r="AT448" s="331">
        <f t="shared" si="1446"/>
        <v>0</v>
      </c>
      <c r="AU448" s="37">
        <f t="shared" si="1446"/>
        <v>0</v>
      </c>
      <c r="AV448" s="37">
        <f t="shared" si="1446"/>
        <v>0</v>
      </c>
      <c r="AW448" s="332">
        <f t="shared" si="1432"/>
        <v>0</v>
      </c>
      <c r="AX448" s="491">
        <f t="shared" si="1446"/>
        <v>0</v>
      </c>
      <c r="AY448" s="37">
        <f t="shared" si="1446"/>
        <v>0</v>
      </c>
      <c r="AZ448" s="37">
        <f t="shared" si="1446"/>
        <v>0</v>
      </c>
      <c r="BA448" s="284">
        <f t="shared" si="1433"/>
        <v>0</v>
      </c>
      <c r="BB448" s="331">
        <f t="shared" si="1446"/>
        <v>800</v>
      </c>
      <c r="BC448" s="37">
        <f t="shared" si="1446"/>
        <v>0</v>
      </c>
      <c r="BD448" s="37">
        <f t="shared" si="1446"/>
        <v>9200</v>
      </c>
      <c r="BE448" s="332">
        <f t="shared" si="1434"/>
        <v>10000</v>
      </c>
      <c r="BF448" s="491">
        <f t="shared" si="1446"/>
        <v>7976</v>
      </c>
      <c r="BG448" s="37">
        <f t="shared" si="1446"/>
        <v>0</v>
      </c>
      <c r="BH448" s="37">
        <f t="shared" si="1446"/>
        <v>91724</v>
      </c>
      <c r="BI448" s="284">
        <f t="shared" si="1435"/>
        <v>99700</v>
      </c>
      <c r="BJ448" s="331">
        <f t="shared" si="1446"/>
        <v>33248</v>
      </c>
      <c r="BK448" s="37">
        <f t="shared" si="1446"/>
        <v>0</v>
      </c>
      <c r="BL448" s="37">
        <f t="shared" si="1446"/>
        <v>232124</v>
      </c>
      <c r="BM448" s="332">
        <f t="shared" si="1436"/>
        <v>265372</v>
      </c>
      <c r="BN448" s="491">
        <f t="shared" si="1446"/>
        <v>51992</v>
      </c>
      <c r="BO448" s="37">
        <f t="shared" si="1446"/>
        <v>0</v>
      </c>
      <c r="BP448" s="37">
        <f t="shared" si="1446"/>
        <v>293600</v>
      </c>
      <c r="BQ448" s="284">
        <f t="shared" si="1437"/>
        <v>345592</v>
      </c>
      <c r="BR448" s="331">
        <f t="shared" si="1446"/>
        <v>30040</v>
      </c>
      <c r="BS448" s="37">
        <f t="shared" si="1446"/>
        <v>0</v>
      </c>
      <c r="BT448" s="37">
        <f t="shared" si="1446"/>
        <v>195232</v>
      </c>
      <c r="BU448" s="332">
        <f t="shared" si="1438"/>
        <v>225272</v>
      </c>
      <c r="BV448" s="491">
        <f t="shared" si="1446"/>
        <v>51992</v>
      </c>
      <c r="BW448" s="37">
        <f t="shared" si="1446"/>
        <v>0</v>
      </c>
      <c r="BX448" s="37">
        <f t="shared" si="1446"/>
        <v>293600</v>
      </c>
      <c r="BY448" s="284">
        <f t="shared" si="1439"/>
        <v>345592</v>
      </c>
      <c r="BZ448" s="331">
        <f t="shared" si="1446"/>
        <v>0</v>
      </c>
      <c r="CA448" s="37">
        <f t="shared" si="1446"/>
        <v>0</v>
      </c>
      <c r="CB448" s="37">
        <f t="shared" si="1446"/>
        <v>0</v>
      </c>
      <c r="CC448" s="332">
        <f t="shared" si="1440"/>
        <v>0</v>
      </c>
      <c r="CD448" s="331">
        <f t="shared" si="1441"/>
        <v>176048</v>
      </c>
      <c r="CE448" s="37">
        <f t="shared" si="1442"/>
        <v>0</v>
      </c>
      <c r="CF448" s="37">
        <f t="shared" si="1442"/>
        <v>1115480</v>
      </c>
      <c r="CG448" s="332">
        <f t="shared" si="1442"/>
        <v>1291528</v>
      </c>
      <c r="CH448" s="695"/>
      <c r="CI448" s="118"/>
      <c r="CJ448" s="747">
        <f>IF(H448=0,IF(CD448&gt;0,"Error",H448-CD448),H448-CD448)</f>
        <v>218616.33898305078</v>
      </c>
      <c r="CK448" s="748">
        <f t="shared" ref="CK448:CK449" si="1447">IF(I448=0,IF(CE448&gt;0,"Error",I448-CE448),I448-CE448)</f>
        <v>0</v>
      </c>
      <c r="CL448" s="748">
        <f t="shared" ref="CL448:CL449" si="1448">IF(J448=0,IF(CF448&gt;0,"Error",J448-CF448),J448-CF448)</f>
        <v>1077099.661016949</v>
      </c>
      <c r="CM448" s="749">
        <f t="shared" ref="CM448:CM449" si="1449">IF(K448=0,IF(CG448&gt;0,"Error",K448-CG448),K448-CG448)</f>
        <v>1295716</v>
      </c>
      <c r="CN448" s="747">
        <v>0</v>
      </c>
      <c r="CO448" s="748">
        <f t="shared" si="1319"/>
        <v>0</v>
      </c>
      <c r="CP448" s="748">
        <f t="shared" si="1320"/>
        <v>176048</v>
      </c>
      <c r="CQ448" s="748">
        <f t="shared" si="1321"/>
        <v>0</v>
      </c>
      <c r="CR448" s="862">
        <f t="shared" si="1322"/>
        <v>1115480</v>
      </c>
      <c r="CS448" s="749">
        <f t="shared" si="1323"/>
        <v>1291528</v>
      </c>
      <c r="CT448" s="2">
        <f t="shared" si="1324"/>
        <v>0</v>
      </c>
    </row>
    <row r="449" spans="1:612" s="4" customFormat="1" ht="24.75" customHeight="1" x14ac:dyDescent="0.25">
      <c r="A449" s="7"/>
      <c r="B449" s="580" t="str">
        <f t="shared" si="1443"/>
        <v>C5</v>
      </c>
      <c r="C449" s="597" t="s">
        <v>337</v>
      </c>
      <c r="D449" s="630">
        <f t="shared" ref="D449:G449" si="1450">+D450+D452</f>
        <v>201258</v>
      </c>
      <c r="E449" s="38">
        <f t="shared" si="1450"/>
        <v>0</v>
      </c>
      <c r="F449" s="38">
        <f t="shared" si="1450"/>
        <v>1118102</v>
      </c>
      <c r="G449" s="38">
        <f t="shared" si="1450"/>
        <v>1319360</v>
      </c>
      <c r="H449" s="38">
        <v>155736.6101694915</v>
      </c>
      <c r="I449" s="38"/>
      <c r="J449" s="38">
        <v>865203.3898305085</v>
      </c>
      <c r="K449" s="631">
        <f>SUM(H449:J449)</f>
        <v>1020940</v>
      </c>
      <c r="L449" s="584">
        <v>1020940</v>
      </c>
      <c r="M449" s="38"/>
      <c r="N449" s="76"/>
      <c r="O449" s="39"/>
      <c r="P449" s="39"/>
      <c r="Q449" s="77"/>
      <c r="R449" s="77"/>
      <c r="S449" s="77"/>
      <c r="T449" s="78"/>
      <c r="U449" s="77"/>
      <c r="V449" s="40"/>
      <c r="W449" s="40"/>
      <c r="X449" s="40"/>
      <c r="Y449" s="40"/>
      <c r="Z449" s="40"/>
      <c r="AA449" s="40"/>
      <c r="AB449" s="40"/>
      <c r="AC449" s="40"/>
      <c r="AD449" s="40"/>
      <c r="AE449" s="40"/>
      <c r="AF449" s="40"/>
      <c r="AG449" s="414"/>
      <c r="AH449" s="333">
        <f>+AH450+AH451+AH452+AH453</f>
        <v>0</v>
      </c>
      <c r="AI449" s="22">
        <f t="shared" ref="AI449:AZ449" si="1451">+AI450+AI451+AI452+AI453</f>
        <v>0</v>
      </c>
      <c r="AJ449" s="22">
        <f t="shared" si="1451"/>
        <v>0</v>
      </c>
      <c r="AK449" s="281">
        <f t="shared" si="1429"/>
        <v>0</v>
      </c>
      <c r="AL449" s="333">
        <f t="shared" si="1451"/>
        <v>0</v>
      </c>
      <c r="AM449" s="22">
        <f t="shared" si="1451"/>
        <v>0</v>
      </c>
      <c r="AN449" s="22">
        <f t="shared" si="1451"/>
        <v>0</v>
      </c>
      <c r="AO449" s="334">
        <f t="shared" si="1430"/>
        <v>0</v>
      </c>
      <c r="AP449" s="492">
        <f t="shared" si="1451"/>
        <v>0</v>
      </c>
      <c r="AQ449" s="22">
        <f t="shared" si="1451"/>
        <v>0</v>
      </c>
      <c r="AR449" s="22">
        <f t="shared" si="1451"/>
        <v>0</v>
      </c>
      <c r="AS449" s="281">
        <f t="shared" si="1431"/>
        <v>0</v>
      </c>
      <c r="AT449" s="333">
        <f t="shared" si="1451"/>
        <v>0</v>
      </c>
      <c r="AU449" s="22">
        <f t="shared" si="1451"/>
        <v>0</v>
      </c>
      <c r="AV449" s="22">
        <f t="shared" si="1451"/>
        <v>0</v>
      </c>
      <c r="AW449" s="334">
        <f t="shared" si="1432"/>
        <v>0</v>
      </c>
      <c r="AX449" s="492">
        <f t="shared" si="1451"/>
        <v>0</v>
      </c>
      <c r="AY449" s="22">
        <f t="shared" si="1451"/>
        <v>0</v>
      </c>
      <c r="AZ449" s="22">
        <f t="shared" si="1451"/>
        <v>0</v>
      </c>
      <c r="BA449" s="281">
        <f t="shared" si="1433"/>
        <v>0</v>
      </c>
      <c r="BB449" s="333">
        <f>BB450+BB452</f>
        <v>0</v>
      </c>
      <c r="BC449" s="22">
        <f>BC450+BC452</f>
        <v>0</v>
      </c>
      <c r="BD449" s="22">
        <f>BD450+BD452</f>
        <v>0</v>
      </c>
      <c r="BE449" s="334">
        <f>BB449+BC449+BD449</f>
        <v>0</v>
      </c>
      <c r="BF449" s="492">
        <f>BF450+BF452</f>
        <v>2400</v>
      </c>
      <c r="BG449" s="22">
        <f>BG450+BG452</f>
        <v>0</v>
      </c>
      <c r="BH449" s="22">
        <f>BH450+BH452</f>
        <v>27600</v>
      </c>
      <c r="BI449" s="281">
        <f>BF449+BG449+BH449</f>
        <v>30000</v>
      </c>
      <c r="BJ449" s="333">
        <f>BJ450+BJ452</f>
        <v>27672</v>
      </c>
      <c r="BK449" s="22">
        <f>BK450+BK452</f>
        <v>0</v>
      </c>
      <c r="BL449" s="22">
        <f>BL450+BL452</f>
        <v>168000</v>
      </c>
      <c r="BM449" s="334">
        <f>BJ449+BK449+BL449</f>
        <v>195672</v>
      </c>
      <c r="BN449" s="492">
        <f>BN450+BN452</f>
        <v>0</v>
      </c>
      <c r="BO449" s="22">
        <f>BO450+BO452</f>
        <v>0</v>
      </c>
      <c r="BP449" s="22">
        <f>BP450+BP452</f>
        <v>0</v>
      </c>
      <c r="BQ449" s="281">
        <f>BN449+BO449+BP449</f>
        <v>0</v>
      </c>
      <c r="BR449" s="333">
        <f>BR450+BR452</f>
        <v>25272</v>
      </c>
      <c r="BS449" s="22">
        <f>BS450+BS452</f>
        <v>0</v>
      </c>
      <c r="BT449" s="22">
        <f>BT450+BT452</f>
        <v>140400</v>
      </c>
      <c r="BU449" s="334">
        <f>BR449+BS449+BT449</f>
        <v>165672</v>
      </c>
      <c r="BV449" s="492">
        <f>BV450+BV452</f>
        <v>0</v>
      </c>
      <c r="BW449" s="22">
        <f>BW450+BW452</f>
        <v>0</v>
      </c>
      <c r="BX449" s="22">
        <f>BX450+BX452</f>
        <v>0</v>
      </c>
      <c r="BY449" s="281">
        <f>BV449+BW449+BX449</f>
        <v>0</v>
      </c>
      <c r="BZ449" s="333">
        <f>BZ450+BZ452</f>
        <v>0</v>
      </c>
      <c r="CA449" s="22">
        <f>CA450+CA452</f>
        <v>0</v>
      </c>
      <c r="CB449" s="22">
        <f>CB450+CB452</f>
        <v>0</v>
      </c>
      <c r="CC449" s="334">
        <f>BZ449+CA449+CB449</f>
        <v>0</v>
      </c>
      <c r="CD449" s="333">
        <f t="shared" si="1441"/>
        <v>55344</v>
      </c>
      <c r="CE449" s="22">
        <f t="shared" si="1442"/>
        <v>0</v>
      </c>
      <c r="CF449" s="22">
        <f t="shared" si="1442"/>
        <v>336000</v>
      </c>
      <c r="CG449" s="334">
        <f t="shared" si="1442"/>
        <v>391344</v>
      </c>
      <c r="CH449" s="695" t="s">
        <v>739</v>
      </c>
      <c r="CI449" s="118" t="s">
        <v>739</v>
      </c>
      <c r="CJ449" s="750">
        <f>IF(H449=0,IF(CD449&gt;0,"Error",H449-CD449),H449-CD449)</f>
        <v>100392.6101694915</v>
      </c>
      <c r="CK449" s="751">
        <f t="shared" si="1447"/>
        <v>0</v>
      </c>
      <c r="CL449" s="751">
        <f t="shared" si="1448"/>
        <v>529203.3898305085</v>
      </c>
      <c r="CM449" s="752">
        <f t="shared" si="1449"/>
        <v>629596</v>
      </c>
      <c r="CN449" s="750">
        <v>0</v>
      </c>
      <c r="CO449" s="751">
        <f t="shared" si="1319"/>
        <v>0</v>
      </c>
      <c r="CP449" s="751">
        <f t="shared" si="1320"/>
        <v>55344</v>
      </c>
      <c r="CQ449" s="751">
        <f t="shared" si="1321"/>
        <v>0</v>
      </c>
      <c r="CR449" s="863">
        <f t="shared" si="1322"/>
        <v>336000</v>
      </c>
      <c r="CS449" s="752">
        <f t="shared" si="1323"/>
        <v>391344</v>
      </c>
      <c r="CT449" s="2">
        <f t="shared" si="1324"/>
        <v>0</v>
      </c>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c r="IW449" s="2"/>
      <c r="IX449" s="2"/>
      <c r="IY449" s="2"/>
      <c r="IZ449" s="2"/>
      <c r="JA449" s="2"/>
      <c r="JB449" s="2"/>
      <c r="JC449" s="2"/>
      <c r="JD449" s="2"/>
      <c r="JE449" s="2"/>
      <c r="JF449" s="2"/>
      <c r="JG449" s="2"/>
      <c r="JH449" s="2"/>
      <c r="JI449" s="2"/>
      <c r="JJ449" s="2"/>
      <c r="JK449" s="2"/>
      <c r="JL449" s="2"/>
      <c r="JM449" s="2"/>
      <c r="JN449" s="2"/>
      <c r="JO449" s="2"/>
      <c r="JP449" s="2"/>
      <c r="JQ449" s="2"/>
      <c r="JR449" s="2"/>
      <c r="JS449" s="2"/>
      <c r="JT449" s="2"/>
      <c r="JU449" s="2"/>
      <c r="JV449" s="2"/>
      <c r="JW449" s="2"/>
      <c r="JX449" s="2"/>
      <c r="JY449" s="2"/>
      <c r="JZ449" s="2"/>
      <c r="KA449" s="2"/>
      <c r="KB449" s="2"/>
      <c r="KC449" s="2"/>
      <c r="KD449" s="2"/>
      <c r="KE449" s="2"/>
      <c r="KF449" s="2"/>
      <c r="KG449" s="2"/>
      <c r="KH449" s="2"/>
      <c r="KI449" s="2"/>
      <c r="KJ449" s="2"/>
      <c r="KK449" s="2"/>
      <c r="KL449" s="2"/>
      <c r="KM449" s="2"/>
      <c r="KN449" s="2"/>
      <c r="KO449" s="2"/>
      <c r="KP449" s="2"/>
      <c r="KQ449" s="2"/>
      <c r="KR449" s="2"/>
      <c r="KS449" s="2"/>
      <c r="KT449" s="2"/>
      <c r="KU449" s="2"/>
      <c r="KV449" s="2"/>
      <c r="KW449" s="2"/>
      <c r="KX449" s="2"/>
      <c r="KY449" s="2"/>
      <c r="KZ449" s="2"/>
      <c r="LA449" s="2"/>
      <c r="LB449" s="2"/>
      <c r="LC449" s="2"/>
      <c r="LD449" s="2"/>
      <c r="LE449" s="2"/>
      <c r="LF449" s="2"/>
      <c r="LG449" s="2"/>
      <c r="LH449" s="2"/>
      <c r="LI449" s="2"/>
      <c r="LJ449" s="2"/>
      <c r="LK449" s="2"/>
      <c r="LL449" s="2"/>
      <c r="LM449" s="2"/>
      <c r="LN449" s="2"/>
      <c r="LO449" s="2"/>
      <c r="LP449" s="2"/>
      <c r="LQ449" s="2"/>
      <c r="LR449" s="2"/>
      <c r="LS449" s="2"/>
      <c r="LT449" s="2"/>
      <c r="LU449" s="2"/>
      <c r="LV449" s="2"/>
      <c r="LW449" s="2"/>
      <c r="LX449" s="2"/>
      <c r="LY449" s="2"/>
      <c r="LZ449" s="2"/>
      <c r="MA449" s="2"/>
      <c r="MB449" s="2"/>
      <c r="MC449" s="2"/>
      <c r="MD449" s="2"/>
      <c r="ME449" s="2"/>
      <c r="MF449" s="2"/>
      <c r="MG449" s="2"/>
      <c r="MH449" s="2"/>
      <c r="MI449" s="2"/>
      <c r="MJ449" s="2"/>
      <c r="MK449" s="2"/>
      <c r="ML449" s="2"/>
      <c r="MM449" s="2"/>
      <c r="MN449" s="2"/>
      <c r="MO449" s="2"/>
      <c r="MP449" s="2"/>
      <c r="MQ449" s="2"/>
      <c r="MR449" s="2"/>
      <c r="MS449" s="2"/>
      <c r="MT449" s="2"/>
      <c r="MU449" s="2"/>
      <c r="MV449" s="2"/>
      <c r="MW449" s="2"/>
      <c r="MX449" s="2"/>
      <c r="MY449" s="2"/>
      <c r="MZ449" s="2"/>
      <c r="NA449" s="2"/>
      <c r="NB449" s="2"/>
      <c r="NC449" s="2"/>
      <c r="ND449" s="2"/>
      <c r="NE449" s="2"/>
      <c r="NF449" s="2"/>
      <c r="NG449" s="2"/>
      <c r="NH449" s="2"/>
      <c r="NI449" s="2"/>
      <c r="NJ449" s="2"/>
      <c r="NK449" s="2"/>
      <c r="NL449" s="2"/>
      <c r="NM449" s="2"/>
      <c r="NN449" s="2"/>
      <c r="NO449" s="2"/>
      <c r="NP449" s="2"/>
      <c r="NQ449" s="2"/>
      <c r="NR449" s="2"/>
      <c r="NS449" s="2"/>
      <c r="NT449" s="2"/>
      <c r="NU449" s="2"/>
      <c r="NV449" s="2"/>
      <c r="NW449" s="2"/>
      <c r="NX449" s="2"/>
      <c r="NY449" s="2"/>
      <c r="NZ449" s="2"/>
      <c r="OA449" s="2"/>
      <c r="OB449" s="2"/>
      <c r="OC449" s="2"/>
      <c r="OD449" s="2"/>
      <c r="OE449" s="2"/>
      <c r="OF449" s="2"/>
      <c r="OG449" s="2"/>
      <c r="OH449" s="2"/>
      <c r="OI449" s="2"/>
      <c r="OJ449" s="2"/>
      <c r="OK449" s="2"/>
      <c r="OL449" s="2"/>
      <c r="OM449" s="2"/>
      <c r="ON449" s="2"/>
      <c r="OO449" s="2"/>
      <c r="OP449" s="2"/>
      <c r="OQ449" s="2"/>
      <c r="OR449" s="2"/>
      <c r="OS449" s="2"/>
      <c r="OT449" s="2"/>
      <c r="OU449" s="2"/>
      <c r="OV449" s="2"/>
      <c r="OW449" s="2"/>
      <c r="OX449" s="2"/>
      <c r="OY449" s="2"/>
      <c r="OZ449" s="2"/>
      <c r="PA449" s="2"/>
      <c r="PB449" s="2"/>
      <c r="PC449" s="2"/>
      <c r="PD449" s="2"/>
      <c r="PE449" s="2"/>
      <c r="PF449" s="2"/>
      <c r="PG449" s="2"/>
      <c r="PH449" s="2"/>
      <c r="PI449" s="2"/>
      <c r="PJ449" s="2"/>
      <c r="PK449" s="2"/>
      <c r="PL449" s="2"/>
      <c r="PM449" s="2"/>
      <c r="PN449" s="2"/>
      <c r="PO449" s="2"/>
      <c r="PP449" s="2"/>
      <c r="PQ449" s="2"/>
      <c r="PR449" s="2"/>
      <c r="PS449" s="2"/>
      <c r="PT449" s="2"/>
      <c r="PU449" s="2"/>
      <c r="PV449" s="2"/>
      <c r="PW449" s="2"/>
      <c r="PX449" s="2"/>
      <c r="PY449" s="2"/>
      <c r="PZ449" s="2"/>
      <c r="QA449" s="2"/>
      <c r="QB449" s="2"/>
      <c r="QC449" s="2"/>
      <c r="QD449" s="2"/>
      <c r="QE449" s="2"/>
      <c r="QF449" s="2"/>
      <c r="QG449" s="2"/>
      <c r="QH449" s="2"/>
      <c r="QI449" s="2"/>
      <c r="QJ449" s="2"/>
      <c r="QK449" s="2"/>
      <c r="QL449" s="2"/>
      <c r="QM449" s="2"/>
      <c r="QN449" s="2"/>
      <c r="QO449" s="2"/>
      <c r="QP449" s="2"/>
      <c r="QQ449" s="2"/>
      <c r="QR449" s="2"/>
      <c r="QS449" s="2"/>
      <c r="QT449" s="2"/>
      <c r="QU449" s="2"/>
      <c r="QV449" s="2"/>
      <c r="QW449" s="2"/>
      <c r="QX449" s="2"/>
      <c r="QY449" s="2"/>
      <c r="QZ449" s="2"/>
      <c r="RA449" s="2"/>
      <c r="RB449" s="2"/>
      <c r="RC449" s="2"/>
      <c r="RD449" s="2"/>
      <c r="RE449" s="2"/>
      <c r="RF449" s="2"/>
      <c r="RG449" s="2"/>
      <c r="RH449" s="2"/>
      <c r="RI449" s="2"/>
      <c r="RJ449" s="2"/>
      <c r="RK449" s="2"/>
      <c r="RL449" s="2"/>
      <c r="RM449" s="2"/>
      <c r="RN449" s="2"/>
      <c r="RO449" s="2"/>
      <c r="RP449" s="2"/>
      <c r="RQ449" s="2"/>
      <c r="RR449" s="2"/>
      <c r="RS449" s="2"/>
      <c r="RT449" s="2"/>
      <c r="RU449" s="2"/>
      <c r="RV449" s="2"/>
      <c r="RW449" s="2"/>
      <c r="RX449" s="2"/>
      <c r="RY449" s="2"/>
      <c r="RZ449" s="2"/>
      <c r="SA449" s="2"/>
      <c r="SB449" s="2"/>
      <c r="SC449" s="2"/>
      <c r="SD449" s="2"/>
      <c r="SE449" s="2"/>
      <c r="SF449" s="2"/>
      <c r="SG449" s="2"/>
      <c r="SH449" s="2"/>
      <c r="SI449" s="2"/>
      <c r="SJ449" s="2"/>
      <c r="SK449" s="2"/>
      <c r="SL449" s="2"/>
      <c r="SM449" s="2"/>
      <c r="SN449" s="2"/>
      <c r="SO449" s="2"/>
      <c r="SP449" s="2"/>
      <c r="SQ449" s="2"/>
      <c r="SR449" s="2"/>
      <c r="SS449" s="2"/>
      <c r="ST449" s="2"/>
      <c r="SU449" s="2"/>
      <c r="SV449" s="2"/>
      <c r="SW449" s="2"/>
      <c r="SX449" s="2"/>
      <c r="SY449" s="2"/>
      <c r="SZ449" s="2"/>
      <c r="TA449" s="2"/>
      <c r="TB449" s="2"/>
      <c r="TC449" s="2"/>
      <c r="TD449" s="2"/>
      <c r="TE449" s="2"/>
      <c r="TF449" s="2"/>
      <c r="TG449" s="2"/>
      <c r="TH449" s="2"/>
      <c r="TI449" s="2"/>
      <c r="TJ449" s="2"/>
      <c r="TK449" s="2"/>
      <c r="TL449" s="2"/>
      <c r="TM449" s="2"/>
      <c r="TN449" s="2"/>
      <c r="TO449" s="2"/>
      <c r="TP449" s="2"/>
      <c r="TQ449" s="2"/>
      <c r="TR449" s="2"/>
      <c r="TS449" s="2"/>
      <c r="TT449" s="2"/>
      <c r="TU449" s="2"/>
      <c r="TV449" s="2"/>
      <c r="TW449" s="2"/>
      <c r="TX449" s="2"/>
      <c r="TY449" s="2"/>
      <c r="TZ449" s="2"/>
      <c r="UA449" s="2"/>
      <c r="UB449" s="2"/>
      <c r="UC449" s="2"/>
      <c r="UD449" s="2"/>
      <c r="UE449" s="2"/>
      <c r="UF449" s="2"/>
      <c r="UG449" s="2"/>
      <c r="UH449" s="2"/>
      <c r="UI449" s="2"/>
      <c r="UJ449" s="2"/>
      <c r="UK449" s="2"/>
      <c r="UL449" s="2"/>
      <c r="UM449" s="2"/>
      <c r="UN449" s="2"/>
      <c r="UO449" s="2"/>
      <c r="UP449" s="2"/>
      <c r="UQ449" s="2"/>
      <c r="UR449" s="2"/>
      <c r="US449" s="2"/>
      <c r="UT449" s="2"/>
      <c r="UU449" s="2"/>
      <c r="UV449" s="2"/>
      <c r="UW449" s="2"/>
      <c r="UX449" s="2"/>
      <c r="UY449" s="2"/>
      <c r="UZ449" s="2"/>
      <c r="VA449" s="2"/>
      <c r="VB449" s="2"/>
      <c r="VC449" s="2"/>
      <c r="VD449" s="2"/>
      <c r="VE449" s="2"/>
      <c r="VF449" s="2"/>
      <c r="VG449" s="2"/>
      <c r="VH449" s="2"/>
      <c r="VI449" s="2"/>
      <c r="VJ449" s="2"/>
      <c r="VK449" s="2"/>
      <c r="VL449" s="2"/>
      <c r="VM449" s="2"/>
      <c r="VN449" s="2"/>
      <c r="VO449" s="2"/>
      <c r="VP449" s="2"/>
      <c r="VQ449" s="2"/>
      <c r="VR449" s="2"/>
      <c r="VS449" s="2"/>
      <c r="VT449" s="2"/>
      <c r="VU449" s="2"/>
      <c r="VV449" s="2"/>
      <c r="VW449" s="2"/>
      <c r="VX449" s="2"/>
      <c r="VY449" s="2"/>
      <c r="VZ449" s="2"/>
      <c r="WA449" s="2"/>
      <c r="WB449" s="2"/>
      <c r="WC449" s="2"/>
      <c r="WD449" s="2"/>
      <c r="WE449" s="2"/>
      <c r="WF449" s="2"/>
      <c r="WG449" s="2"/>
      <c r="WH449" s="2"/>
      <c r="WI449" s="2"/>
      <c r="WJ449" s="2"/>
      <c r="WK449" s="2"/>
      <c r="WL449" s="2"/>
      <c r="WM449" s="2"/>
      <c r="WN449" s="2"/>
    </row>
    <row r="450" spans="1:612" ht="24.75" customHeight="1" x14ac:dyDescent="0.25">
      <c r="B450" s="580" t="str">
        <f t="shared" si="1443"/>
        <v>C5</v>
      </c>
      <c r="C450" s="608" t="s">
        <v>338</v>
      </c>
      <c r="D450" s="654">
        <v>151627</v>
      </c>
      <c r="E450" s="195"/>
      <c r="F450" s="195">
        <v>842373</v>
      </c>
      <c r="G450" s="195">
        <f>+D450+E450+F450</f>
        <v>994000</v>
      </c>
      <c r="H450" s="195"/>
      <c r="I450" s="195"/>
      <c r="J450" s="195"/>
      <c r="K450" s="655"/>
      <c r="L450" s="592"/>
      <c r="M450" s="195"/>
      <c r="N450" s="196" t="s">
        <v>332</v>
      </c>
      <c r="O450" s="197"/>
      <c r="P450" s="197"/>
      <c r="Q450" s="198"/>
      <c r="R450" s="198"/>
      <c r="S450" s="198"/>
      <c r="T450" s="199"/>
      <c r="U450" s="198"/>
      <c r="V450" s="198"/>
      <c r="W450" s="198"/>
      <c r="X450" s="198"/>
      <c r="Y450" s="198"/>
      <c r="Z450" s="198"/>
      <c r="AA450" s="198"/>
      <c r="AB450" s="198"/>
      <c r="AC450" s="198"/>
      <c r="AD450" s="198"/>
      <c r="AE450" s="198"/>
      <c r="AF450" s="198"/>
      <c r="AG450" s="420"/>
      <c r="AH450" s="387"/>
      <c r="AI450" s="200"/>
      <c r="AJ450" s="200"/>
      <c r="AK450" s="315">
        <f t="shared" si="1429"/>
        <v>0</v>
      </c>
      <c r="AL450" s="387"/>
      <c r="AM450" s="200"/>
      <c r="AN450" s="200"/>
      <c r="AO450" s="388">
        <f t="shared" si="1430"/>
        <v>0</v>
      </c>
      <c r="AP450" s="526"/>
      <c r="AQ450" s="200"/>
      <c r="AR450" s="200"/>
      <c r="AS450" s="315">
        <f t="shared" si="1431"/>
        <v>0</v>
      </c>
      <c r="AT450" s="387"/>
      <c r="AU450" s="200"/>
      <c r="AV450" s="200"/>
      <c r="AW450" s="388">
        <f t="shared" si="1432"/>
        <v>0</v>
      </c>
      <c r="AX450" s="526"/>
      <c r="AY450" s="200"/>
      <c r="AZ450" s="200"/>
      <c r="BA450" s="315">
        <f t="shared" si="1433"/>
        <v>0</v>
      </c>
      <c r="BB450" s="387">
        <f>BB451</f>
        <v>0</v>
      </c>
      <c r="BC450" s="200">
        <f>BC451</f>
        <v>0</v>
      </c>
      <c r="BD450" s="200">
        <f>BD451</f>
        <v>0</v>
      </c>
      <c r="BE450" s="388">
        <f t="shared" si="1434"/>
        <v>0</v>
      </c>
      <c r="BF450" s="526">
        <f>BF451</f>
        <v>0</v>
      </c>
      <c r="BG450" s="200">
        <f>BG451</f>
        <v>0</v>
      </c>
      <c r="BH450" s="200">
        <f>BH451</f>
        <v>0</v>
      </c>
      <c r="BI450" s="315">
        <f t="shared" ref="BI450" si="1452">+BH450+BG450+BF450</f>
        <v>0</v>
      </c>
      <c r="BJ450" s="387">
        <f>BJ451</f>
        <v>25272</v>
      </c>
      <c r="BK450" s="200">
        <f>BK451</f>
        <v>0</v>
      </c>
      <c r="BL450" s="200">
        <f>BL451</f>
        <v>140400</v>
      </c>
      <c r="BM450" s="388">
        <f t="shared" ref="BM450" si="1453">+BL450+BK450+BJ450</f>
        <v>165672</v>
      </c>
      <c r="BN450" s="526">
        <f>BN451</f>
        <v>0</v>
      </c>
      <c r="BO450" s="200">
        <f>BO451</f>
        <v>0</v>
      </c>
      <c r="BP450" s="200">
        <f>BP451</f>
        <v>0</v>
      </c>
      <c r="BQ450" s="315">
        <f t="shared" ref="BQ450" si="1454">+BP450+BO450+BN450</f>
        <v>0</v>
      </c>
      <c r="BR450" s="387">
        <f>BR451</f>
        <v>25272</v>
      </c>
      <c r="BS450" s="200">
        <f>BS451</f>
        <v>0</v>
      </c>
      <c r="BT450" s="200">
        <f>BT451</f>
        <v>140400</v>
      </c>
      <c r="BU450" s="388">
        <f t="shared" ref="BU450" si="1455">+BT450+BS450+BR450</f>
        <v>165672</v>
      </c>
      <c r="BV450" s="526">
        <f>BV451</f>
        <v>0</v>
      </c>
      <c r="BW450" s="200">
        <f>BW451</f>
        <v>0</v>
      </c>
      <c r="BX450" s="200">
        <f>BX451</f>
        <v>0</v>
      </c>
      <c r="BY450" s="315">
        <f t="shared" ref="BY450" si="1456">+BX450+BW450+BV450</f>
        <v>0</v>
      </c>
      <c r="BZ450" s="387">
        <f>BZ451</f>
        <v>0</v>
      </c>
      <c r="CA450" s="200">
        <f>CA451</f>
        <v>0</v>
      </c>
      <c r="CB450" s="200">
        <f>CB451</f>
        <v>0</v>
      </c>
      <c r="CC450" s="388">
        <f t="shared" ref="CC450" si="1457">+CB450+CA450+BZ450</f>
        <v>0</v>
      </c>
      <c r="CD450" s="387">
        <f t="shared" si="1441"/>
        <v>50544</v>
      </c>
      <c r="CE450" s="200">
        <f t="shared" si="1442"/>
        <v>0</v>
      </c>
      <c r="CF450" s="200">
        <f t="shared" si="1442"/>
        <v>280800</v>
      </c>
      <c r="CG450" s="388">
        <f t="shared" si="1442"/>
        <v>331344</v>
      </c>
      <c r="CH450" s="695" t="s">
        <v>739</v>
      </c>
      <c r="CI450" s="118" t="s">
        <v>739</v>
      </c>
      <c r="CJ450" s="798"/>
      <c r="CK450" s="799"/>
      <c r="CL450" s="799"/>
      <c r="CM450" s="800"/>
      <c r="CN450" s="798">
        <v>0</v>
      </c>
      <c r="CO450" s="799">
        <f t="shared" si="1319"/>
        <v>0</v>
      </c>
      <c r="CP450" s="799">
        <f t="shared" si="1320"/>
        <v>50544</v>
      </c>
      <c r="CQ450" s="799">
        <f t="shared" si="1321"/>
        <v>0</v>
      </c>
      <c r="CR450" s="884">
        <f t="shared" si="1322"/>
        <v>280800</v>
      </c>
      <c r="CS450" s="800">
        <f t="shared" si="1323"/>
        <v>331344</v>
      </c>
      <c r="CT450" s="2">
        <f t="shared" si="1324"/>
        <v>0</v>
      </c>
    </row>
    <row r="451" spans="1:612" ht="24.75" customHeight="1" x14ac:dyDescent="0.25">
      <c r="B451" s="580" t="str">
        <f t="shared" si="1443"/>
        <v>C5</v>
      </c>
      <c r="C451" s="598" t="s">
        <v>339</v>
      </c>
      <c r="D451" s="480"/>
      <c r="E451" s="272"/>
      <c r="F451" s="272"/>
      <c r="G451" s="272"/>
      <c r="H451" s="272"/>
      <c r="I451" s="272"/>
      <c r="J451" s="272"/>
      <c r="K451" s="457"/>
      <c r="L451" s="519"/>
      <c r="M451" s="48"/>
      <c r="N451" s="74" t="s">
        <v>332</v>
      </c>
      <c r="O451" s="80">
        <v>44651</v>
      </c>
      <c r="P451" s="46">
        <v>44932</v>
      </c>
      <c r="Q451" s="51" t="s">
        <v>72</v>
      </c>
      <c r="R451" s="51">
        <v>1</v>
      </c>
      <c r="S451" s="51"/>
      <c r="T451" s="51" t="s">
        <v>28</v>
      </c>
      <c r="U451" s="51" t="s">
        <v>169</v>
      </c>
      <c r="V451" s="51" t="s">
        <v>75</v>
      </c>
      <c r="W451" s="51"/>
      <c r="X451" s="191"/>
      <c r="Y451" s="192">
        <v>44651</v>
      </c>
      <c r="Z451" s="30">
        <v>44657</v>
      </c>
      <c r="AA451" s="30">
        <v>44682</v>
      </c>
      <c r="AB451" s="30">
        <v>44719</v>
      </c>
      <c r="AC451" s="30">
        <v>44724</v>
      </c>
      <c r="AD451" s="30">
        <v>44738</v>
      </c>
      <c r="AE451" s="30">
        <v>44752</v>
      </c>
      <c r="AF451" s="30">
        <v>44932</v>
      </c>
      <c r="AG451" s="417" t="s">
        <v>340</v>
      </c>
      <c r="AH451" s="389"/>
      <c r="AI451" s="61"/>
      <c r="AJ451" s="61"/>
      <c r="AK451" s="309">
        <f t="shared" si="1429"/>
        <v>0</v>
      </c>
      <c r="AL451" s="389"/>
      <c r="AM451" s="61"/>
      <c r="AN451" s="61"/>
      <c r="AO451" s="390">
        <f t="shared" si="1430"/>
        <v>0</v>
      </c>
      <c r="AP451" s="518"/>
      <c r="AQ451" s="61"/>
      <c r="AR451" s="61"/>
      <c r="AS451" s="309">
        <f t="shared" si="1431"/>
        <v>0</v>
      </c>
      <c r="AT451" s="389"/>
      <c r="AU451" s="61"/>
      <c r="AV451" s="61"/>
      <c r="AW451" s="390">
        <f t="shared" si="1432"/>
        <v>0</v>
      </c>
      <c r="AX451" s="518">
        <v>0</v>
      </c>
      <c r="AY451" s="61"/>
      <c r="AZ451" s="61">
        <v>0</v>
      </c>
      <c r="BA451" s="309">
        <f t="shared" si="1433"/>
        <v>0</v>
      </c>
      <c r="BB451" s="389"/>
      <c r="BC451" s="61"/>
      <c r="BD451" s="61"/>
      <c r="BE451" s="390">
        <f t="shared" si="1434"/>
        <v>0</v>
      </c>
      <c r="BF451" s="518">
        <v>0</v>
      </c>
      <c r="BG451" s="61"/>
      <c r="BH451" s="61">
        <v>0</v>
      </c>
      <c r="BI451" s="309">
        <f t="shared" si="1435"/>
        <v>0</v>
      </c>
      <c r="BJ451" s="389">
        <v>25272</v>
      </c>
      <c r="BK451" s="61"/>
      <c r="BL451" s="61">
        <v>140400</v>
      </c>
      <c r="BM451" s="390">
        <f t="shared" si="1436"/>
        <v>165672</v>
      </c>
      <c r="BN451" s="518"/>
      <c r="BO451" s="61"/>
      <c r="BP451" s="61"/>
      <c r="BQ451" s="309">
        <f t="shared" si="1437"/>
        <v>0</v>
      </c>
      <c r="BR451" s="389">
        <v>25272</v>
      </c>
      <c r="BS451" s="61"/>
      <c r="BT451" s="61">
        <v>140400</v>
      </c>
      <c r="BU451" s="390">
        <f t="shared" si="1438"/>
        <v>165672</v>
      </c>
      <c r="BV451" s="518"/>
      <c r="BW451" s="61"/>
      <c r="BX451" s="61"/>
      <c r="BY451" s="309">
        <f t="shared" si="1439"/>
        <v>0</v>
      </c>
      <c r="BZ451" s="389"/>
      <c r="CA451" s="61"/>
      <c r="CB451" s="61"/>
      <c r="CC451" s="390">
        <f t="shared" si="1440"/>
        <v>0</v>
      </c>
      <c r="CD451" s="389">
        <f t="shared" si="1441"/>
        <v>50544</v>
      </c>
      <c r="CE451" s="61">
        <f t="shared" si="1442"/>
        <v>0</v>
      </c>
      <c r="CF451" s="61">
        <f t="shared" si="1442"/>
        <v>280800</v>
      </c>
      <c r="CG451" s="390">
        <f t="shared" si="1442"/>
        <v>331344</v>
      </c>
      <c r="CH451" s="695"/>
      <c r="CI451" s="118"/>
      <c r="CJ451" s="786"/>
      <c r="CK451" s="787"/>
      <c r="CL451" s="787"/>
      <c r="CM451" s="788"/>
      <c r="CN451" s="786">
        <v>0</v>
      </c>
      <c r="CO451" s="787">
        <f t="shared" si="1319"/>
        <v>0</v>
      </c>
      <c r="CP451" s="787">
        <f t="shared" si="1320"/>
        <v>50544</v>
      </c>
      <c r="CQ451" s="787">
        <f t="shared" si="1321"/>
        <v>0</v>
      </c>
      <c r="CR451" s="877">
        <f t="shared" si="1322"/>
        <v>280800</v>
      </c>
      <c r="CS451" s="788">
        <f t="shared" si="1323"/>
        <v>331344</v>
      </c>
      <c r="CT451" s="2">
        <f t="shared" si="1324"/>
        <v>0</v>
      </c>
    </row>
    <row r="452" spans="1:612" ht="24.75" customHeight="1" x14ac:dyDescent="0.25">
      <c r="B452" s="580" t="str">
        <f t="shared" si="1443"/>
        <v>C5</v>
      </c>
      <c r="C452" s="608" t="s">
        <v>341</v>
      </c>
      <c r="D452" s="654">
        <v>49631</v>
      </c>
      <c r="E452" s="195"/>
      <c r="F452" s="195">
        <v>275729</v>
      </c>
      <c r="G452" s="195">
        <f>+D452+E452+F452</f>
        <v>325360</v>
      </c>
      <c r="H452" s="195"/>
      <c r="I452" s="195"/>
      <c r="J452" s="195"/>
      <c r="K452" s="655"/>
      <c r="L452" s="592"/>
      <c r="M452" s="195"/>
      <c r="N452" s="196" t="s">
        <v>332</v>
      </c>
      <c r="O452" s="197"/>
      <c r="P452" s="197"/>
      <c r="Q452" s="197"/>
      <c r="R452" s="197"/>
      <c r="S452" s="197"/>
      <c r="T452" s="197"/>
      <c r="U452" s="197"/>
      <c r="V452" s="197"/>
      <c r="W452" s="197"/>
      <c r="X452" s="201"/>
      <c r="Y452" s="201"/>
      <c r="Z452" s="197"/>
      <c r="AA452" s="197"/>
      <c r="AB452" s="197"/>
      <c r="AC452" s="197"/>
      <c r="AD452" s="197"/>
      <c r="AE452" s="197"/>
      <c r="AF452" s="197"/>
      <c r="AG452" s="420"/>
      <c r="AH452" s="391"/>
      <c r="AI452" s="202"/>
      <c r="AJ452" s="202"/>
      <c r="AK452" s="316">
        <f t="shared" si="1429"/>
        <v>0</v>
      </c>
      <c r="AL452" s="391"/>
      <c r="AM452" s="202"/>
      <c r="AN452" s="202"/>
      <c r="AO452" s="392">
        <f t="shared" si="1430"/>
        <v>0</v>
      </c>
      <c r="AP452" s="527"/>
      <c r="AQ452" s="202"/>
      <c r="AR452" s="202"/>
      <c r="AS452" s="316">
        <f t="shared" si="1431"/>
        <v>0</v>
      </c>
      <c r="AT452" s="391"/>
      <c r="AU452" s="202"/>
      <c r="AV452" s="202"/>
      <c r="AW452" s="392">
        <f t="shared" si="1432"/>
        <v>0</v>
      </c>
      <c r="AX452" s="527"/>
      <c r="AY452" s="202"/>
      <c r="AZ452" s="202"/>
      <c r="BA452" s="316">
        <f t="shared" si="1433"/>
        <v>0</v>
      </c>
      <c r="BB452" s="391">
        <f>BB453</f>
        <v>0</v>
      </c>
      <c r="BC452" s="202">
        <f>BC453</f>
        <v>0</v>
      </c>
      <c r="BD452" s="202">
        <f>BD453</f>
        <v>0</v>
      </c>
      <c r="BE452" s="392">
        <f t="shared" si="1434"/>
        <v>0</v>
      </c>
      <c r="BF452" s="527">
        <f>BF453</f>
        <v>2400</v>
      </c>
      <c r="BG452" s="202">
        <f>BG453</f>
        <v>0</v>
      </c>
      <c r="BH452" s="202">
        <f>BH453</f>
        <v>27600</v>
      </c>
      <c r="BI452" s="316">
        <f t="shared" si="1435"/>
        <v>30000</v>
      </c>
      <c r="BJ452" s="391">
        <f>BJ453</f>
        <v>2400</v>
      </c>
      <c r="BK452" s="202">
        <f>BK453</f>
        <v>0</v>
      </c>
      <c r="BL452" s="202">
        <f>BL453</f>
        <v>27600</v>
      </c>
      <c r="BM452" s="392">
        <f t="shared" si="1436"/>
        <v>30000</v>
      </c>
      <c r="BN452" s="527">
        <f>BN453</f>
        <v>0</v>
      </c>
      <c r="BO452" s="202">
        <f>BO453</f>
        <v>0</v>
      </c>
      <c r="BP452" s="202">
        <f>BP453</f>
        <v>0</v>
      </c>
      <c r="BQ452" s="316">
        <f t="shared" si="1437"/>
        <v>0</v>
      </c>
      <c r="BR452" s="391">
        <f>BR453</f>
        <v>0</v>
      </c>
      <c r="BS452" s="202">
        <f>BS453</f>
        <v>0</v>
      </c>
      <c r="BT452" s="202">
        <f>BT453</f>
        <v>0</v>
      </c>
      <c r="BU452" s="392">
        <f t="shared" si="1438"/>
        <v>0</v>
      </c>
      <c r="BV452" s="527">
        <f>BV453</f>
        <v>0</v>
      </c>
      <c r="BW452" s="202">
        <f>BW453</f>
        <v>0</v>
      </c>
      <c r="BX452" s="202">
        <f>BX453</f>
        <v>0</v>
      </c>
      <c r="BY452" s="316">
        <f t="shared" si="1439"/>
        <v>0</v>
      </c>
      <c r="BZ452" s="391">
        <f>BZ453</f>
        <v>0</v>
      </c>
      <c r="CA452" s="202">
        <f>CA453</f>
        <v>0</v>
      </c>
      <c r="CB452" s="202">
        <f>CB453</f>
        <v>0</v>
      </c>
      <c r="CC452" s="392">
        <f t="shared" si="1440"/>
        <v>0</v>
      </c>
      <c r="CD452" s="391">
        <f t="shared" si="1441"/>
        <v>4800</v>
      </c>
      <c r="CE452" s="202">
        <f t="shared" si="1442"/>
        <v>0</v>
      </c>
      <c r="CF452" s="202">
        <f t="shared" si="1442"/>
        <v>55200</v>
      </c>
      <c r="CG452" s="392">
        <f t="shared" si="1442"/>
        <v>60000</v>
      </c>
      <c r="CH452" s="695" t="s">
        <v>739</v>
      </c>
      <c r="CI452" s="118" t="s">
        <v>739</v>
      </c>
      <c r="CJ452" s="801"/>
      <c r="CK452" s="802"/>
      <c r="CL452" s="802"/>
      <c r="CM452" s="803"/>
      <c r="CN452" s="801">
        <v>0</v>
      </c>
      <c r="CO452" s="802">
        <f t="shared" si="1319"/>
        <v>0</v>
      </c>
      <c r="CP452" s="802">
        <f t="shared" si="1320"/>
        <v>4800</v>
      </c>
      <c r="CQ452" s="802">
        <f t="shared" si="1321"/>
        <v>0</v>
      </c>
      <c r="CR452" s="885">
        <f t="shared" si="1322"/>
        <v>55200</v>
      </c>
      <c r="CS452" s="803">
        <f t="shared" si="1323"/>
        <v>60000</v>
      </c>
      <c r="CT452" s="2">
        <f t="shared" si="1324"/>
        <v>0</v>
      </c>
    </row>
    <row r="453" spans="1:612" ht="24.75" customHeight="1" x14ac:dyDescent="0.25">
      <c r="B453" s="580" t="str">
        <f t="shared" si="1443"/>
        <v>C5</v>
      </c>
      <c r="C453" s="598" t="s">
        <v>342</v>
      </c>
      <c r="D453" s="480"/>
      <c r="E453" s="272"/>
      <c r="F453" s="272"/>
      <c r="G453" s="272"/>
      <c r="H453" s="272"/>
      <c r="I453" s="272"/>
      <c r="J453" s="272"/>
      <c r="K453" s="457">
        <v>60000</v>
      </c>
      <c r="L453" s="519"/>
      <c r="M453" s="48"/>
      <c r="N453" s="74" t="s">
        <v>332</v>
      </c>
      <c r="O453" s="80">
        <v>44673</v>
      </c>
      <c r="P453" s="46">
        <v>44778</v>
      </c>
      <c r="Q453" s="51" t="s">
        <v>72</v>
      </c>
      <c r="R453" s="51">
        <v>1</v>
      </c>
      <c r="S453" s="51"/>
      <c r="T453" s="51" t="s">
        <v>28</v>
      </c>
      <c r="U453" s="51" t="s">
        <v>169</v>
      </c>
      <c r="V453" s="51" t="s">
        <v>60</v>
      </c>
      <c r="W453" s="51"/>
      <c r="X453" s="192">
        <v>44673</v>
      </c>
      <c r="Y453" s="193">
        <v>44673</v>
      </c>
      <c r="Z453" s="30">
        <v>44678</v>
      </c>
      <c r="AA453" s="30">
        <v>44698</v>
      </c>
      <c r="AB453" s="30">
        <v>44708</v>
      </c>
      <c r="AC453" s="81" t="s">
        <v>686</v>
      </c>
      <c r="AD453" s="81">
        <v>44711</v>
      </c>
      <c r="AE453" s="30">
        <v>44718</v>
      </c>
      <c r="AF453" s="30">
        <v>44778</v>
      </c>
      <c r="AG453" s="419"/>
      <c r="AH453" s="389"/>
      <c r="AI453" s="61"/>
      <c r="AJ453" s="61"/>
      <c r="AK453" s="309">
        <f t="shared" si="1429"/>
        <v>0</v>
      </c>
      <c r="AL453" s="389"/>
      <c r="AM453" s="61"/>
      <c r="AN453" s="61"/>
      <c r="AO453" s="390">
        <f t="shared" si="1430"/>
        <v>0</v>
      </c>
      <c r="AP453" s="518"/>
      <c r="AQ453" s="61"/>
      <c r="AR453" s="61"/>
      <c r="AS453" s="309">
        <f t="shared" si="1431"/>
        <v>0</v>
      </c>
      <c r="AT453" s="389"/>
      <c r="AU453" s="61"/>
      <c r="AV453" s="61"/>
      <c r="AW453" s="390">
        <f t="shared" si="1432"/>
        <v>0</v>
      </c>
      <c r="AX453" s="518">
        <v>0</v>
      </c>
      <c r="AY453" s="61"/>
      <c r="AZ453" s="61">
        <v>0</v>
      </c>
      <c r="BA453" s="309">
        <f t="shared" si="1433"/>
        <v>0</v>
      </c>
      <c r="BB453" s="389"/>
      <c r="BC453" s="61"/>
      <c r="BD453" s="61"/>
      <c r="BE453" s="390">
        <f>BB453+BD453</f>
        <v>0</v>
      </c>
      <c r="BF453" s="518">
        <v>2400</v>
      </c>
      <c r="BG453" s="61"/>
      <c r="BH453" s="61">
        <v>27600</v>
      </c>
      <c r="BI453" s="309">
        <f t="shared" si="1435"/>
        <v>30000</v>
      </c>
      <c r="BJ453" s="389">
        <v>2400</v>
      </c>
      <c r="BK453" s="61"/>
      <c r="BL453" s="61">
        <v>27600</v>
      </c>
      <c r="BM453" s="390">
        <f t="shared" si="1436"/>
        <v>30000</v>
      </c>
      <c r="BN453" s="518"/>
      <c r="BO453" s="61"/>
      <c r="BP453" s="61"/>
      <c r="BQ453" s="309">
        <f t="shared" si="1437"/>
        <v>0</v>
      </c>
      <c r="BR453" s="389"/>
      <c r="BS453" s="61"/>
      <c r="BT453" s="61"/>
      <c r="BU453" s="390">
        <f t="shared" si="1438"/>
        <v>0</v>
      </c>
      <c r="BV453" s="518"/>
      <c r="BW453" s="61"/>
      <c r="BX453" s="61"/>
      <c r="BY453" s="309">
        <f t="shared" si="1439"/>
        <v>0</v>
      </c>
      <c r="BZ453" s="389"/>
      <c r="CA453" s="61"/>
      <c r="CB453" s="61"/>
      <c r="CC453" s="390">
        <f t="shared" si="1440"/>
        <v>0</v>
      </c>
      <c r="CD453" s="389">
        <f t="shared" si="1441"/>
        <v>4800</v>
      </c>
      <c r="CE453" s="61">
        <f t="shared" si="1442"/>
        <v>0</v>
      </c>
      <c r="CF453" s="61">
        <f t="shared" si="1442"/>
        <v>55200</v>
      </c>
      <c r="CG453" s="390">
        <f t="shared" si="1442"/>
        <v>60000</v>
      </c>
      <c r="CH453" s="695"/>
      <c r="CI453" s="118"/>
      <c r="CJ453" s="786"/>
      <c r="CK453" s="787"/>
      <c r="CL453" s="787"/>
      <c r="CM453" s="788"/>
      <c r="CN453" s="786">
        <v>0</v>
      </c>
      <c r="CO453" s="787">
        <f t="shared" si="1319"/>
        <v>0</v>
      </c>
      <c r="CP453" s="787">
        <f t="shared" si="1320"/>
        <v>4800</v>
      </c>
      <c r="CQ453" s="787">
        <f t="shared" si="1321"/>
        <v>0</v>
      </c>
      <c r="CR453" s="877">
        <f t="shared" si="1322"/>
        <v>55200</v>
      </c>
      <c r="CS453" s="788">
        <f t="shared" si="1323"/>
        <v>60000</v>
      </c>
      <c r="CT453" s="2">
        <f t="shared" si="1324"/>
        <v>0</v>
      </c>
    </row>
    <row r="454" spans="1:612" s="4" customFormat="1" ht="24.75" customHeight="1" x14ac:dyDescent="0.25">
      <c r="A454" s="7"/>
      <c r="B454" s="580" t="str">
        <f t="shared" si="1443"/>
        <v>C5</v>
      </c>
      <c r="C454" s="597" t="s">
        <v>343</v>
      </c>
      <c r="D454" s="630">
        <f>+D455+D459</f>
        <v>170589</v>
      </c>
      <c r="E454" s="38"/>
      <c r="F454" s="38">
        <f>+F455+F459</f>
        <v>947711</v>
      </c>
      <c r="G454" s="38">
        <f>+G455+G459</f>
        <v>1118300</v>
      </c>
      <c r="H454" s="38">
        <v>154864.67796610168</v>
      </c>
      <c r="I454" s="38"/>
      <c r="J454" s="38">
        <v>860359.32203389832</v>
      </c>
      <c r="K454" s="631">
        <f>+H454+J454</f>
        <v>1015224</v>
      </c>
      <c r="L454" s="584">
        <v>1015224</v>
      </c>
      <c r="M454" s="38"/>
      <c r="N454" s="76"/>
      <c r="O454" s="39"/>
      <c r="P454" s="39"/>
      <c r="Q454" s="77"/>
      <c r="R454" s="77"/>
      <c r="S454" s="77"/>
      <c r="T454" s="78"/>
      <c r="U454" s="77"/>
      <c r="V454" s="40"/>
      <c r="W454" s="40"/>
      <c r="X454" s="40"/>
      <c r="Y454" s="40"/>
      <c r="Z454" s="40"/>
      <c r="AA454" s="40"/>
      <c r="AB454" s="40"/>
      <c r="AC454" s="40"/>
      <c r="AD454" s="40"/>
      <c r="AE454" s="40"/>
      <c r="AF454" s="40"/>
      <c r="AG454" s="414"/>
      <c r="AH454" s="333">
        <f>+AH455+AH456+AH457+AH458+AH459</f>
        <v>0</v>
      </c>
      <c r="AI454" s="22">
        <f t="shared" ref="AI454:AZ454" si="1458">+AI455+AI456+AI457+AI458+AI459</f>
        <v>0</v>
      </c>
      <c r="AJ454" s="22">
        <f t="shared" si="1458"/>
        <v>0</v>
      </c>
      <c r="AK454" s="281">
        <f t="shared" si="1429"/>
        <v>0</v>
      </c>
      <c r="AL454" s="333">
        <f t="shared" si="1458"/>
        <v>0</v>
      </c>
      <c r="AM454" s="22">
        <f t="shared" si="1458"/>
        <v>0</v>
      </c>
      <c r="AN454" s="22">
        <f t="shared" si="1458"/>
        <v>0</v>
      </c>
      <c r="AO454" s="334">
        <f t="shared" si="1430"/>
        <v>0</v>
      </c>
      <c r="AP454" s="492">
        <f t="shared" si="1458"/>
        <v>0</v>
      </c>
      <c r="AQ454" s="22">
        <f t="shared" si="1458"/>
        <v>0</v>
      </c>
      <c r="AR454" s="22">
        <f t="shared" si="1458"/>
        <v>0</v>
      </c>
      <c r="AS454" s="281">
        <f t="shared" si="1431"/>
        <v>0</v>
      </c>
      <c r="AT454" s="333">
        <f t="shared" si="1458"/>
        <v>0</v>
      </c>
      <c r="AU454" s="22">
        <f t="shared" si="1458"/>
        <v>0</v>
      </c>
      <c r="AV454" s="22">
        <f t="shared" si="1458"/>
        <v>0</v>
      </c>
      <c r="AW454" s="334">
        <f t="shared" si="1432"/>
        <v>0</v>
      </c>
      <c r="AX454" s="492">
        <f t="shared" si="1458"/>
        <v>0</v>
      </c>
      <c r="AY454" s="22">
        <f t="shared" si="1458"/>
        <v>0</v>
      </c>
      <c r="AZ454" s="22">
        <f t="shared" si="1458"/>
        <v>0</v>
      </c>
      <c r="BA454" s="281">
        <f t="shared" si="1433"/>
        <v>0</v>
      </c>
      <c r="BB454" s="333">
        <f>BB455+BB459</f>
        <v>800</v>
      </c>
      <c r="BC454" s="22">
        <f>BC455+BC459</f>
        <v>0</v>
      </c>
      <c r="BD454" s="22">
        <f>BD455+BD459</f>
        <v>9200</v>
      </c>
      <c r="BE454" s="334">
        <f>BB454+BC454+BD454</f>
        <v>10000</v>
      </c>
      <c r="BF454" s="492">
        <f>BF455+BF459</f>
        <v>2600</v>
      </c>
      <c r="BG454" s="22">
        <f>BG455+BG459</f>
        <v>0</v>
      </c>
      <c r="BH454" s="22">
        <f>BH455+BH459</f>
        <v>29900</v>
      </c>
      <c r="BI454" s="281">
        <f>BF454+BG454+BH454</f>
        <v>32500</v>
      </c>
      <c r="BJ454" s="333">
        <f>BJ455+BJ459</f>
        <v>2600</v>
      </c>
      <c r="BK454" s="22">
        <f>BK455+BK459</f>
        <v>0</v>
      </c>
      <c r="BL454" s="22">
        <f>BL455+BL459</f>
        <v>29900</v>
      </c>
      <c r="BM454" s="334">
        <f>BJ454+BK454+BL454</f>
        <v>32500</v>
      </c>
      <c r="BN454" s="492">
        <f>BN455+BN459</f>
        <v>51992</v>
      </c>
      <c r="BO454" s="22">
        <f>BO455+BO459</f>
        <v>0</v>
      </c>
      <c r="BP454" s="22">
        <f>BP455+BP459</f>
        <v>293600</v>
      </c>
      <c r="BQ454" s="281">
        <f>BN454+BO454+BP454</f>
        <v>345592</v>
      </c>
      <c r="BR454" s="333">
        <f>BR455+BR459</f>
        <v>800</v>
      </c>
      <c r="BS454" s="22">
        <f>BS455+BS459</f>
        <v>0</v>
      </c>
      <c r="BT454" s="22">
        <f>BT455+BT459</f>
        <v>9200</v>
      </c>
      <c r="BU454" s="334">
        <f>BR454+BS454+BT454</f>
        <v>10000</v>
      </c>
      <c r="BV454" s="492">
        <f>BV455+BV459</f>
        <v>51992</v>
      </c>
      <c r="BW454" s="22">
        <f>BW455+BW459</f>
        <v>0</v>
      </c>
      <c r="BX454" s="22">
        <f>BX455+BX459</f>
        <v>293600</v>
      </c>
      <c r="BY454" s="281">
        <f>BV454+BW454+BX454</f>
        <v>345592</v>
      </c>
      <c r="BZ454" s="333">
        <f>BZ455+BZ459</f>
        <v>0</v>
      </c>
      <c r="CA454" s="22">
        <f>CA455+CA459</f>
        <v>0</v>
      </c>
      <c r="CB454" s="22">
        <f>CB455+CB459</f>
        <v>0</v>
      </c>
      <c r="CC454" s="334">
        <f>BZ454+CA454+CB454</f>
        <v>0</v>
      </c>
      <c r="CD454" s="333">
        <f t="shared" si="1441"/>
        <v>110784</v>
      </c>
      <c r="CE454" s="22">
        <f t="shared" si="1442"/>
        <v>0</v>
      </c>
      <c r="CF454" s="22">
        <f t="shared" si="1442"/>
        <v>665400</v>
      </c>
      <c r="CG454" s="334">
        <f>CG455+CG459</f>
        <v>776184</v>
      </c>
      <c r="CH454" s="695" t="s">
        <v>739</v>
      </c>
      <c r="CI454" s="118" t="s">
        <v>739</v>
      </c>
      <c r="CJ454" s="750">
        <f>IF(H454=0,IF(CD454&gt;0,"Error",H454-CD454),H454-CD454)</f>
        <v>44080.677966101677</v>
      </c>
      <c r="CK454" s="751">
        <f t="shared" ref="CK454" si="1459">IF(I454=0,IF(CE454&gt;0,"Error",I454-CE454),I454-CE454)</f>
        <v>0</v>
      </c>
      <c r="CL454" s="751">
        <f t="shared" ref="CL454" si="1460">IF(J454=0,IF(CF454&gt;0,"Error",J454-CF454),J454-CF454)</f>
        <v>194959.32203389832</v>
      </c>
      <c r="CM454" s="752">
        <f t="shared" ref="CM454" si="1461">IF(K454=0,IF(CG454&gt;0,"Error",K454-CG454),K454-CG454)</f>
        <v>239040</v>
      </c>
      <c r="CN454" s="750">
        <v>0</v>
      </c>
      <c r="CO454" s="751">
        <f t="shared" si="1319"/>
        <v>0</v>
      </c>
      <c r="CP454" s="751">
        <f t="shared" si="1320"/>
        <v>110784</v>
      </c>
      <c r="CQ454" s="751">
        <f t="shared" si="1321"/>
        <v>0</v>
      </c>
      <c r="CR454" s="863">
        <f t="shared" si="1322"/>
        <v>665400</v>
      </c>
      <c r="CS454" s="752">
        <f t="shared" si="1323"/>
        <v>776184</v>
      </c>
      <c r="CT454" s="2">
        <f t="shared" si="1324"/>
        <v>0</v>
      </c>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c r="IW454" s="2"/>
      <c r="IX454" s="2"/>
      <c r="IY454" s="2"/>
      <c r="IZ454" s="2"/>
      <c r="JA454" s="2"/>
      <c r="JB454" s="2"/>
      <c r="JC454" s="2"/>
      <c r="JD454" s="2"/>
      <c r="JE454" s="2"/>
      <c r="JF454" s="2"/>
      <c r="JG454" s="2"/>
      <c r="JH454" s="2"/>
      <c r="JI454" s="2"/>
      <c r="JJ454" s="2"/>
      <c r="JK454" s="2"/>
      <c r="JL454" s="2"/>
      <c r="JM454" s="2"/>
      <c r="JN454" s="2"/>
      <c r="JO454" s="2"/>
      <c r="JP454" s="2"/>
      <c r="JQ454" s="2"/>
      <c r="JR454" s="2"/>
      <c r="JS454" s="2"/>
      <c r="JT454" s="2"/>
      <c r="JU454" s="2"/>
      <c r="JV454" s="2"/>
      <c r="JW454" s="2"/>
      <c r="JX454" s="2"/>
      <c r="JY454" s="2"/>
      <c r="JZ454" s="2"/>
      <c r="KA454" s="2"/>
      <c r="KB454" s="2"/>
      <c r="KC454" s="2"/>
      <c r="KD454" s="2"/>
      <c r="KE454" s="2"/>
      <c r="KF454" s="2"/>
      <c r="KG454" s="2"/>
      <c r="KH454" s="2"/>
      <c r="KI454" s="2"/>
      <c r="KJ454" s="2"/>
      <c r="KK454" s="2"/>
      <c r="KL454" s="2"/>
      <c r="KM454" s="2"/>
      <c r="KN454" s="2"/>
      <c r="KO454" s="2"/>
      <c r="KP454" s="2"/>
      <c r="KQ454" s="2"/>
      <c r="KR454" s="2"/>
      <c r="KS454" s="2"/>
      <c r="KT454" s="2"/>
      <c r="KU454" s="2"/>
      <c r="KV454" s="2"/>
      <c r="KW454" s="2"/>
      <c r="KX454" s="2"/>
      <c r="KY454" s="2"/>
      <c r="KZ454" s="2"/>
      <c r="LA454" s="2"/>
      <c r="LB454" s="2"/>
      <c r="LC454" s="2"/>
      <c r="LD454" s="2"/>
      <c r="LE454" s="2"/>
      <c r="LF454" s="2"/>
      <c r="LG454" s="2"/>
      <c r="LH454" s="2"/>
      <c r="LI454" s="2"/>
      <c r="LJ454" s="2"/>
      <c r="LK454" s="2"/>
      <c r="LL454" s="2"/>
      <c r="LM454" s="2"/>
      <c r="LN454" s="2"/>
      <c r="LO454" s="2"/>
      <c r="LP454" s="2"/>
      <c r="LQ454" s="2"/>
      <c r="LR454" s="2"/>
      <c r="LS454" s="2"/>
      <c r="LT454" s="2"/>
      <c r="LU454" s="2"/>
      <c r="LV454" s="2"/>
      <c r="LW454" s="2"/>
      <c r="LX454" s="2"/>
      <c r="LY454" s="2"/>
      <c r="LZ454" s="2"/>
      <c r="MA454" s="2"/>
      <c r="MB454" s="2"/>
      <c r="MC454" s="2"/>
      <c r="MD454" s="2"/>
      <c r="ME454" s="2"/>
      <c r="MF454" s="2"/>
      <c r="MG454" s="2"/>
      <c r="MH454" s="2"/>
      <c r="MI454" s="2"/>
      <c r="MJ454" s="2"/>
      <c r="MK454" s="2"/>
      <c r="ML454" s="2"/>
      <c r="MM454" s="2"/>
      <c r="MN454" s="2"/>
      <c r="MO454" s="2"/>
      <c r="MP454" s="2"/>
      <c r="MQ454" s="2"/>
      <c r="MR454" s="2"/>
      <c r="MS454" s="2"/>
      <c r="MT454" s="2"/>
      <c r="MU454" s="2"/>
      <c r="MV454" s="2"/>
      <c r="MW454" s="2"/>
      <c r="MX454" s="2"/>
      <c r="MY454" s="2"/>
      <c r="MZ454" s="2"/>
      <c r="NA454" s="2"/>
      <c r="NB454" s="2"/>
      <c r="NC454" s="2"/>
      <c r="ND454" s="2"/>
      <c r="NE454" s="2"/>
      <c r="NF454" s="2"/>
      <c r="NG454" s="2"/>
      <c r="NH454" s="2"/>
      <c r="NI454" s="2"/>
      <c r="NJ454" s="2"/>
      <c r="NK454" s="2"/>
      <c r="NL454" s="2"/>
      <c r="NM454" s="2"/>
      <c r="NN454" s="2"/>
      <c r="NO454" s="2"/>
      <c r="NP454" s="2"/>
      <c r="NQ454" s="2"/>
      <c r="NR454" s="2"/>
      <c r="NS454" s="2"/>
      <c r="NT454" s="2"/>
      <c r="NU454" s="2"/>
      <c r="NV454" s="2"/>
      <c r="NW454" s="2"/>
      <c r="NX454" s="2"/>
      <c r="NY454" s="2"/>
      <c r="NZ454" s="2"/>
      <c r="OA454" s="2"/>
      <c r="OB454" s="2"/>
      <c r="OC454" s="2"/>
      <c r="OD454" s="2"/>
      <c r="OE454" s="2"/>
      <c r="OF454" s="2"/>
      <c r="OG454" s="2"/>
      <c r="OH454" s="2"/>
      <c r="OI454" s="2"/>
      <c r="OJ454" s="2"/>
      <c r="OK454" s="2"/>
      <c r="OL454" s="2"/>
      <c r="OM454" s="2"/>
      <c r="ON454" s="2"/>
      <c r="OO454" s="2"/>
      <c r="OP454" s="2"/>
      <c r="OQ454" s="2"/>
      <c r="OR454" s="2"/>
      <c r="OS454" s="2"/>
      <c r="OT454" s="2"/>
      <c r="OU454" s="2"/>
      <c r="OV454" s="2"/>
      <c r="OW454" s="2"/>
      <c r="OX454" s="2"/>
      <c r="OY454" s="2"/>
      <c r="OZ454" s="2"/>
      <c r="PA454" s="2"/>
      <c r="PB454" s="2"/>
      <c r="PC454" s="2"/>
      <c r="PD454" s="2"/>
      <c r="PE454" s="2"/>
      <c r="PF454" s="2"/>
      <c r="PG454" s="2"/>
      <c r="PH454" s="2"/>
      <c r="PI454" s="2"/>
      <c r="PJ454" s="2"/>
      <c r="PK454" s="2"/>
      <c r="PL454" s="2"/>
      <c r="PM454" s="2"/>
      <c r="PN454" s="2"/>
      <c r="PO454" s="2"/>
      <c r="PP454" s="2"/>
      <c r="PQ454" s="2"/>
      <c r="PR454" s="2"/>
      <c r="PS454" s="2"/>
      <c r="PT454" s="2"/>
      <c r="PU454" s="2"/>
      <c r="PV454" s="2"/>
      <c r="PW454" s="2"/>
      <c r="PX454" s="2"/>
      <c r="PY454" s="2"/>
      <c r="PZ454" s="2"/>
      <c r="QA454" s="2"/>
      <c r="QB454" s="2"/>
      <c r="QC454" s="2"/>
      <c r="QD454" s="2"/>
      <c r="QE454" s="2"/>
      <c r="QF454" s="2"/>
      <c r="QG454" s="2"/>
      <c r="QH454" s="2"/>
      <c r="QI454" s="2"/>
      <c r="QJ454" s="2"/>
      <c r="QK454" s="2"/>
      <c r="QL454" s="2"/>
      <c r="QM454" s="2"/>
      <c r="QN454" s="2"/>
      <c r="QO454" s="2"/>
      <c r="QP454" s="2"/>
      <c r="QQ454" s="2"/>
      <c r="QR454" s="2"/>
      <c r="QS454" s="2"/>
      <c r="QT454" s="2"/>
      <c r="QU454" s="2"/>
      <c r="QV454" s="2"/>
      <c r="QW454" s="2"/>
      <c r="QX454" s="2"/>
      <c r="QY454" s="2"/>
      <c r="QZ454" s="2"/>
      <c r="RA454" s="2"/>
      <c r="RB454" s="2"/>
      <c r="RC454" s="2"/>
      <c r="RD454" s="2"/>
      <c r="RE454" s="2"/>
      <c r="RF454" s="2"/>
      <c r="RG454" s="2"/>
      <c r="RH454" s="2"/>
      <c r="RI454" s="2"/>
      <c r="RJ454" s="2"/>
      <c r="RK454" s="2"/>
      <c r="RL454" s="2"/>
      <c r="RM454" s="2"/>
      <c r="RN454" s="2"/>
      <c r="RO454" s="2"/>
      <c r="RP454" s="2"/>
      <c r="RQ454" s="2"/>
      <c r="RR454" s="2"/>
      <c r="RS454" s="2"/>
      <c r="RT454" s="2"/>
      <c r="RU454" s="2"/>
      <c r="RV454" s="2"/>
      <c r="RW454" s="2"/>
      <c r="RX454" s="2"/>
      <c r="RY454" s="2"/>
      <c r="RZ454" s="2"/>
      <c r="SA454" s="2"/>
      <c r="SB454" s="2"/>
      <c r="SC454" s="2"/>
      <c r="SD454" s="2"/>
      <c r="SE454" s="2"/>
      <c r="SF454" s="2"/>
      <c r="SG454" s="2"/>
      <c r="SH454" s="2"/>
      <c r="SI454" s="2"/>
      <c r="SJ454" s="2"/>
      <c r="SK454" s="2"/>
      <c r="SL454" s="2"/>
      <c r="SM454" s="2"/>
      <c r="SN454" s="2"/>
      <c r="SO454" s="2"/>
      <c r="SP454" s="2"/>
      <c r="SQ454" s="2"/>
      <c r="SR454" s="2"/>
      <c r="SS454" s="2"/>
      <c r="ST454" s="2"/>
      <c r="SU454" s="2"/>
      <c r="SV454" s="2"/>
      <c r="SW454" s="2"/>
      <c r="SX454" s="2"/>
      <c r="SY454" s="2"/>
      <c r="SZ454" s="2"/>
      <c r="TA454" s="2"/>
      <c r="TB454" s="2"/>
      <c r="TC454" s="2"/>
      <c r="TD454" s="2"/>
      <c r="TE454" s="2"/>
      <c r="TF454" s="2"/>
      <c r="TG454" s="2"/>
      <c r="TH454" s="2"/>
      <c r="TI454" s="2"/>
      <c r="TJ454" s="2"/>
      <c r="TK454" s="2"/>
      <c r="TL454" s="2"/>
      <c r="TM454" s="2"/>
      <c r="TN454" s="2"/>
      <c r="TO454" s="2"/>
      <c r="TP454" s="2"/>
      <c r="TQ454" s="2"/>
      <c r="TR454" s="2"/>
      <c r="TS454" s="2"/>
      <c r="TT454" s="2"/>
      <c r="TU454" s="2"/>
      <c r="TV454" s="2"/>
      <c r="TW454" s="2"/>
      <c r="TX454" s="2"/>
      <c r="TY454" s="2"/>
      <c r="TZ454" s="2"/>
      <c r="UA454" s="2"/>
      <c r="UB454" s="2"/>
      <c r="UC454" s="2"/>
      <c r="UD454" s="2"/>
      <c r="UE454" s="2"/>
      <c r="UF454" s="2"/>
      <c r="UG454" s="2"/>
      <c r="UH454" s="2"/>
      <c r="UI454" s="2"/>
      <c r="UJ454" s="2"/>
      <c r="UK454" s="2"/>
      <c r="UL454" s="2"/>
      <c r="UM454" s="2"/>
      <c r="UN454" s="2"/>
      <c r="UO454" s="2"/>
      <c r="UP454" s="2"/>
      <c r="UQ454" s="2"/>
      <c r="UR454" s="2"/>
      <c r="US454" s="2"/>
      <c r="UT454" s="2"/>
      <c r="UU454" s="2"/>
      <c r="UV454" s="2"/>
      <c r="UW454" s="2"/>
      <c r="UX454" s="2"/>
      <c r="UY454" s="2"/>
      <c r="UZ454" s="2"/>
      <c r="VA454" s="2"/>
      <c r="VB454" s="2"/>
      <c r="VC454" s="2"/>
      <c r="VD454" s="2"/>
      <c r="VE454" s="2"/>
      <c r="VF454" s="2"/>
      <c r="VG454" s="2"/>
      <c r="VH454" s="2"/>
      <c r="VI454" s="2"/>
      <c r="VJ454" s="2"/>
      <c r="VK454" s="2"/>
      <c r="VL454" s="2"/>
      <c r="VM454" s="2"/>
      <c r="VN454" s="2"/>
      <c r="VO454" s="2"/>
      <c r="VP454" s="2"/>
      <c r="VQ454" s="2"/>
      <c r="VR454" s="2"/>
      <c r="VS454" s="2"/>
      <c r="VT454" s="2"/>
      <c r="VU454" s="2"/>
      <c r="VV454" s="2"/>
      <c r="VW454" s="2"/>
      <c r="VX454" s="2"/>
      <c r="VY454" s="2"/>
      <c r="VZ454" s="2"/>
      <c r="WA454" s="2"/>
      <c r="WB454" s="2"/>
      <c r="WC454" s="2"/>
      <c r="WD454" s="2"/>
      <c r="WE454" s="2"/>
      <c r="WF454" s="2"/>
      <c r="WG454" s="2"/>
      <c r="WH454" s="2"/>
      <c r="WI454" s="2"/>
      <c r="WJ454" s="2"/>
      <c r="WK454" s="2"/>
      <c r="WL454" s="2"/>
      <c r="WM454" s="2"/>
      <c r="WN454" s="2"/>
    </row>
    <row r="455" spans="1:612" s="7" customFormat="1" ht="24.75" customHeight="1" x14ac:dyDescent="0.25">
      <c r="B455" s="580" t="str">
        <f t="shared" si="1443"/>
        <v>C5</v>
      </c>
      <c r="C455" s="608" t="s">
        <v>344</v>
      </c>
      <c r="D455" s="654">
        <v>143558</v>
      </c>
      <c r="E455" s="195"/>
      <c r="F455" s="195">
        <v>797542</v>
      </c>
      <c r="G455" s="195">
        <f>+D455+E455+F455</f>
        <v>941100</v>
      </c>
      <c r="H455" s="195">
        <v>127553</v>
      </c>
      <c r="I455" s="195"/>
      <c r="J455" s="195">
        <v>708631</v>
      </c>
      <c r="K455" s="655">
        <f>+H455+I455+J455</f>
        <v>836184</v>
      </c>
      <c r="L455" s="592"/>
      <c r="M455" s="195"/>
      <c r="N455" s="196" t="s">
        <v>332</v>
      </c>
      <c r="O455" s="197"/>
      <c r="P455" s="197"/>
      <c r="Q455" s="198"/>
      <c r="R455" s="198"/>
      <c r="S455" s="198"/>
      <c r="T455" s="199"/>
      <c r="U455" s="198"/>
      <c r="V455" s="198"/>
      <c r="W455" s="198"/>
      <c r="X455" s="198"/>
      <c r="Y455" s="198"/>
      <c r="Z455" s="198"/>
      <c r="AA455" s="198"/>
      <c r="AB455" s="198"/>
      <c r="AC455" s="198"/>
      <c r="AD455" s="198"/>
      <c r="AE455" s="198"/>
      <c r="AF455" s="198"/>
      <c r="AG455" s="420"/>
      <c r="AH455" s="387"/>
      <c r="AI455" s="200"/>
      <c r="AJ455" s="200"/>
      <c r="AK455" s="315">
        <f t="shared" si="1429"/>
        <v>0</v>
      </c>
      <c r="AL455" s="387"/>
      <c r="AM455" s="200"/>
      <c r="AN455" s="200"/>
      <c r="AO455" s="388">
        <f t="shared" si="1430"/>
        <v>0</v>
      </c>
      <c r="AP455" s="526"/>
      <c r="AQ455" s="200"/>
      <c r="AR455" s="200"/>
      <c r="AS455" s="315">
        <f t="shared" si="1431"/>
        <v>0</v>
      </c>
      <c r="AT455" s="387"/>
      <c r="AU455" s="200"/>
      <c r="AV455" s="200"/>
      <c r="AW455" s="388">
        <f t="shared" si="1432"/>
        <v>0</v>
      </c>
      <c r="AX455" s="526"/>
      <c r="AY455" s="200"/>
      <c r="AZ455" s="200"/>
      <c r="BA455" s="315">
        <f t="shared" si="1433"/>
        <v>0</v>
      </c>
      <c r="BB455" s="387">
        <f>BB456+BB457+BB458</f>
        <v>800</v>
      </c>
      <c r="BC455" s="200">
        <f>BC456+BC457+BC458</f>
        <v>0</v>
      </c>
      <c r="BD455" s="200">
        <f>BD456+BD457+BD458</f>
        <v>9200</v>
      </c>
      <c r="BE455" s="388">
        <f>BB455+BC455+BD455</f>
        <v>10000</v>
      </c>
      <c r="BF455" s="526">
        <f>BF456+BF457+BF458</f>
        <v>2600</v>
      </c>
      <c r="BG455" s="200">
        <f>BG456+BG457+BG458</f>
        <v>0</v>
      </c>
      <c r="BH455" s="200">
        <f>BH456+BH457+BH458</f>
        <v>29900</v>
      </c>
      <c r="BI455" s="315">
        <f>BF455+BG455+BH455</f>
        <v>32500</v>
      </c>
      <c r="BJ455" s="387">
        <f>BJ456+BJ457+BJ458</f>
        <v>2600</v>
      </c>
      <c r="BK455" s="200">
        <f>BK456+BK457+BK458</f>
        <v>0</v>
      </c>
      <c r="BL455" s="200">
        <f>BL456+BL457+BL458</f>
        <v>29900</v>
      </c>
      <c r="BM455" s="388">
        <f>BJ455+BK455+BL455</f>
        <v>32500</v>
      </c>
      <c r="BN455" s="526">
        <f>BN456+BN457+BN458</f>
        <v>51992</v>
      </c>
      <c r="BO455" s="200">
        <f>BO456+BO457+BO458</f>
        <v>0</v>
      </c>
      <c r="BP455" s="200">
        <f>BP456+BP457+BP458</f>
        <v>293600</v>
      </c>
      <c r="BQ455" s="315">
        <f>BN455+BO455+BP455</f>
        <v>345592</v>
      </c>
      <c r="BR455" s="387">
        <f>BR456+BR457+BR458</f>
        <v>800</v>
      </c>
      <c r="BS455" s="200">
        <f>BS456+BS457+BS458</f>
        <v>0</v>
      </c>
      <c r="BT455" s="200">
        <f>BT456+BT457+BT458</f>
        <v>9200</v>
      </c>
      <c r="BU455" s="388">
        <f>BR455+BS455+BT455</f>
        <v>10000</v>
      </c>
      <c r="BV455" s="526">
        <f>BV456+BV457+BV458</f>
        <v>51992</v>
      </c>
      <c r="BW455" s="200">
        <f>BW456+BW457+BW458</f>
        <v>0</v>
      </c>
      <c r="BX455" s="200">
        <f>BX456+BX457+BX458</f>
        <v>293600</v>
      </c>
      <c r="BY455" s="315">
        <f>BV455+BW455+BX455</f>
        <v>345592</v>
      </c>
      <c r="BZ455" s="387">
        <f>BZ456+BZ457+BZ458</f>
        <v>0</v>
      </c>
      <c r="CA455" s="200">
        <f>CA456+CA457+CA458</f>
        <v>0</v>
      </c>
      <c r="CB455" s="200">
        <f>CB456+CB457+CB458</f>
        <v>0</v>
      </c>
      <c r="CC455" s="388">
        <f>BZ455+CA455+CB455</f>
        <v>0</v>
      </c>
      <c r="CD455" s="387">
        <f t="shared" si="1441"/>
        <v>110784</v>
      </c>
      <c r="CE455" s="200">
        <f t="shared" si="1442"/>
        <v>0</v>
      </c>
      <c r="CF455" s="200">
        <f t="shared" si="1442"/>
        <v>665400</v>
      </c>
      <c r="CG455" s="388">
        <f t="shared" si="1442"/>
        <v>776184</v>
      </c>
      <c r="CH455" s="695" t="s">
        <v>739</v>
      </c>
      <c r="CI455" s="118" t="s">
        <v>739</v>
      </c>
      <c r="CJ455" s="798"/>
      <c r="CK455" s="799"/>
      <c r="CL455" s="799"/>
      <c r="CM455" s="800"/>
      <c r="CN455" s="798">
        <v>0</v>
      </c>
      <c r="CO455" s="799">
        <f t="shared" si="1319"/>
        <v>0</v>
      </c>
      <c r="CP455" s="799">
        <f t="shared" si="1320"/>
        <v>110784</v>
      </c>
      <c r="CQ455" s="799">
        <f t="shared" si="1321"/>
        <v>0</v>
      </c>
      <c r="CR455" s="884">
        <f t="shared" si="1322"/>
        <v>665400</v>
      </c>
      <c r="CS455" s="800">
        <f t="shared" si="1323"/>
        <v>776184</v>
      </c>
      <c r="CT455" s="2">
        <f t="shared" si="1324"/>
        <v>0</v>
      </c>
    </row>
    <row r="456" spans="1:612" ht="24.75" customHeight="1" x14ac:dyDescent="0.25">
      <c r="B456" s="580" t="str">
        <f t="shared" si="1443"/>
        <v>C5</v>
      </c>
      <c r="C456" s="598" t="s">
        <v>345</v>
      </c>
      <c r="D456" s="480"/>
      <c r="E456" s="272"/>
      <c r="F456" s="272"/>
      <c r="G456" s="272"/>
      <c r="H456" s="272"/>
      <c r="I456" s="272"/>
      <c r="J456" s="272"/>
      <c r="K456" s="457"/>
      <c r="L456" s="519"/>
      <c r="M456" s="48"/>
      <c r="N456" s="74" t="s">
        <v>332</v>
      </c>
      <c r="O456" s="80">
        <v>44651</v>
      </c>
      <c r="P456" s="46">
        <v>44895</v>
      </c>
      <c r="Q456" s="51" t="s">
        <v>72</v>
      </c>
      <c r="R456" s="51">
        <v>1</v>
      </c>
      <c r="S456" s="51"/>
      <c r="T456" s="51" t="s">
        <v>28</v>
      </c>
      <c r="U456" s="51" t="s">
        <v>169</v>
      </c>
      <c r="V456" s="51" t="s">
        <v>75</v>
      </c>
      <c r="W456" s="51"/>
      <c r="X456" s="192"/>
      <c r="Y456" s="30">
        <v>44651</v>
      </c>
      <c r="Z456" s="30">
        <v>44657</v>
      </c>
      <c r="AA456" s="30">
        <v>44697</v>
      </c>
      <c r="AB456" s="30">
        <v>44742</v>
      </c>
      <c r="AC456" s="30">
        <v>44747</v>
      </c>
      <c r="AD456" s="30">
        <v>44761</v>
      </c>
      <c r="AE456" s="30">
        <v>44775</v>
      </c>
      <c r="AF456" s="30">
        <v>44895</v>
      </c>
      <c r="AG456" s="417" t="s">
        <v>340</v>
      </c>
      <c r="AH456" s="389"/>
      <c r="AI456" s="61"/>
      <c r="AJ456" s="61"/>
      <c r="AK456" s="309">
        <f t="shared" si="1429"/>
        <v>0</v>
      </c>
      <c r="AL456" s="389"/>
      <c r="AM456" s="61"/>
      <c r="AN456" s="61"/>
      <c r="AO456" s="390">
        <f t="shared" si="1430"/>
        <v>0</v>
      </c>
      <c r="AP456" s="518"/>
      <c r="AQ456" s="61"/>
      <c r="AR456" s="61"/>
      <c r="AS456" s="309">
        <f t="shared" si="1431"/>
        <v>0</v>
      </c>
      <c r="AT456" s="389"/>
      <c r="AU456" s="61"/>
      <c r="AV456" s="61"/>
      <c r="AW456" s="390">
        <f t="shared" si="1432"/>
        <v>0</v>
      </c>
      <c r="AX456" s="518">
        <v>0</v>
      </c>
      <c r="AY456" s="61"/>
      <c r="AZ456" s="61">
        <v>0</v>
      </c>
      <c r="BA456" s="309">
        <f t="shared" si="1433"/>
        <v>0</v>
      </c>
      <c r="BB456" s="389"/>
      <c r="BC456" s="61"/>
      <c r="BD456" s="61"/>
      <c r="BE456" s="390">
        <f t="shared" si="1434"/>
        <v>0</v>
      </c>
      <c r="BF456" s="518"/>
      <c r="BG456" s="61"/>
      <c r="BH456" s="61"/>
      <c r="BI456" s="309">
        <f t="shared" si="1435"/>
        <v>0</v>
      </c>
      <c r="BJ456" s="389"/>
      <c r="BK456" s="61"/>
      <c r="BL456" s="61"/>
      <c r="BM456" s="390">
        <f t="shared" si="1436"/>
        <v>0</v>
      </c>
      <c r="BN456" s="518">
        <v>51192</v>
      </c>
      <c r="BO456" s="61"/>
      <c r="BP456" s="61">
        <v>284400</v>
      </c>
      <c r="BQ456" s="309">
        <f t="shared" si="1437"/>
        <v>335592</v>
      </c>
      <c r="BR456" s="389"/>
      <c r="BS456" s="61"/>
      <c r="BT456" s="61"/>
      <c r="BU456" s="390">
        <f t="shared" si="1438"/>
        <v>0</v>
      </c>
      <c r="BV456" s="518">
        <v>51192</v>
      </c>
      <c r="BW456" s="61"/>
      <c r="BX456" s="61">
        <v>284400</v>
      </c>
      <c r="BY456" s="309">
        <f t="shared" si="1439"/>
        <v>335592</v>
      </c>
      <c r="BZ456" s="389"/>
      <c r="CA456" s="61"/>
      <c r="CB456" s="61"/>
      <c r="CC456" s="390">
        <f t="shared" si="1440"/>
        <v>0</v>
      </c>
      <c r="CD456" s="389">
        <f t="shared" si="1441"/>
        <v>102384</v>
      </c>
      <c r="CE456" s="61">
        <f t="shared" si="1442"/>
        <v>0</v>
      </c>
      <c r="CF456" s="61">
        <f t="shared" si="1442"/>
        <v>568800</v>
      </c>
      <c r="CG456" s="390">
        <f t="shared" si="1442"/>
        <v>671184</v>
      </c>
      <c r="CH456" s="695"/>
      <c r="CI456" s="118"/>
      <c r="CJ456" s="786"/>
      <c r="CK456" s="787"/>
      <c r="CL456" s="787"/>
      <c r="CM456" s="788"/>
      <c r="CN456" s="786">
        <v>0</v>
      </c>
      <c r="CO456" s="787">
        <f t="shared" si="1319"/>
        <v>0</v>
      </c>
      <c r="CP456" s="787">
        <f t="shared" si="1320"/>
        <v>102384</v>
      </c>
      <c r="CQ456" s="787">
        <f t="shared" si="1321"/>
        <v>0</v>
      </c>
      <c r="CR456" s="877">
        <f t="shared" si="1322"/>
        <v>568800</v>
      </c>
      <c r="CS456" s="788">
        <f t="shared" si="1323"/>
        <v>671184</v>
      </c>
      <c r="CT456" s="2">
        <f t="shared" si="1324"/>
        <v>0</v>
      </c>
    </row>
    <row r="457" spans="1:612" ht="24.75" customHeight="1" x14ac:dyDescent="0.25">
      <c r="B457" s="580" t="str">
        <f t="shared" si="1443"/>
        <v>C5</v>
      </c>
      <c r="C457" s="598" t="s">
        <v>346</v>
      </c>
      <c r="D457" s="480"/>
      <c r="E457" s="272"/>
      <c r="F457" s="272"/>
      <c r="G457" s="272"/>
      <c r="H457" s="272"/>
      <c r="I457" s="272"/>
      <c r="J457" s="272"/>
      <c r="K457" s="457"/>
      <c r="L457" s="519"/>
      <c r="M457" s="48"/>
      <c r="N457" s="74" t="s">
        <v>332</v>
      </c>
      <c r="O457" s="80">
        <v>44673</v>
      </c>
      <c r="P457" s="46">
        <v>44778</v>
      </c>
      <c r="Q457" s="51" t="s">
        <v>72</v>
      </c>
      <c r="R457" s="51">
        <v>1</v>
      </c>
      <c r="S457" s="51"/>
      <c r="T457" s="51" t="s">
        <v>28</v>
      </c>
      <c r="U457" s="51" t="s">
        <v>169</v>
      </c>
      <c r="V457" s="51" t="s">
        <v>60</v>
      </c>
      <c r="W457" s="51"/>
      <c r="X457" s="192">
        <v>44673</v>
      </c>
      <c r="Y457" s="30">
        <v>44673</v>
      </c>
      <c r="Z457" s="30">
        <v>44678</v>
      </c>
      <c r="AA457" s="30">
        <v>44698</v>
      </c>
      <c r="AB457" s="30">
        <v>44708</v>
      </c>
      <c r="AC457" s="81" t="s">
        <v>686</v>
      </c>
      <c r="AD457" s="30">
        <v>44711</v>
      </c>
      <c r="AE457" s="30">
        <v>44718</v>
      </c>
      <c r="AF457" s="30">
        <v>44778</v>
      </c>
      <c r="AG457" s="419"/>
      <c r="AH457" s="389"/>
      <c r="AI457" s="61"/>
      <c r="AJ457" s="61"/>
      <c r="AK457" s="309">
        <f t="shared" si="1429"/>
        <v>0</v>
      </c>
      <c r="AL457" s="389"/>
      <c r="AM457" s="61"/>
      <c r="AN457" s="61"/>
      <c r="AO457" s="390">
        <f t="shared" si="1430"/>
        <v>0</v>
      </c>
      <c r="AP457" s="518"/>
      <c r="AQ457" s="61"/>
      <c r="AR457" s="61"/>
      <c r="AS457" s="309">
        <f t="shared" si="1431"/>
        <v>0</v>
      </c>
      <c r="AT457" s="389"/>
      <c r="AU457" s="61"/>
      <c r="AV457" s="61"/>
      <c r="AW457" s="390">
        <f t="shared" si="1432"/>
        <v>0</v>
      </c>
      <c r="AX457" s="518">
        <v>0</v>
      </c>
      <c r="AY457" s="61"/>
      <c r="AZ457" s="61">
        <v>0</v>
      </c>
      <c r="BA457" s="309">
        <f t="shared" si="1433"/>
        <v>0</v>
      </c>
      <c r="BB457" s="389"/>
      <c r="BC457" s="61"/>
      <c r="BD457" s="61"/>
      <c r="BE457" s="390">
        <f t="shared" si="1434"/>
        <v>0</v>
      </c>
      <c r="BF457" s="518">
        <v>1800</v>
      </c>
      <c r="BG457" s="61"/>
      <c r="BH457" s="61">
        <v>20700</v>
      </c>
      <c r="BI457" s="309">
        <f t="shared" si="1435"/>
        <v>22500</v>
      </c>
      <c r="BJ457" s="389">
        <v>1800</v>
      </c>
      <c r="BK457" s="61"/>
      <c r="BL457" s="61">
        <v>20700</v>
      </c>
      <c r="BM457" s="390">
        <f t="shared" si="1436"/>
        <v>22500</v>
      </c>
      <c r="BN457" s="518"/>
      <c r="BO457" s="61"/>
      <c r="BP457" s="61"/>
      <c r="BQ457" s="309">
        <f t="shared" si="1437"/>
        <v>0</v>
      </c>
      <c r="BR457" s="389"/>
      <c r="BS457" s="61"/>
      <c r="BT457" s="61"/>
      <c r="BU457" s="390">
        <f t="shared" si="1438"/>
        <v>0</v>
      </c>
      <c r="BV457" s="518"/>
      <c r="BW457" s="61"/>
      <c r="BX457" s="61"/>
      <c r="BY457" s="309">
        <f t="shared" si="1439"/>
        <v>0</v>
      </c>
      <c r="BZ457" s="389"/>
      <c r="CA457" s="61"/>
      <c r="CB457" s="61"/>
      <c r="CC457" s="390">
        <f t="shared" si="1440"/>
        <v>0</v>
      </c>
      <c r="CD457" s="389">
        <f t="shared" si="1441"/>
        <v>3600</v>
      </c>
      <c r="CE457" s="61">
        <f t="shared" si="1442"/>
        <v>0</v>
      </c>
      <c r="CF457" s="61">
        <f t="shared" si="1442"/>
        <v>41400</v>
      </c>
      <c r="CG457" s="390">
        <f t="shared" si="1442"/>
        <v>45000</v>
      </c>
      <c r="CH457" s="695"/>
      <c r="CI457" s="118"/>
      <c r="CJ457" s="786"/>
      <c r="CK457" s="787"/>
      <c r="CL457" s="787"/>
      <c r="CM457" s="788"/>
      <c r="CN457" s="786">
        <v>0</v>
      </c>
      <c r="CO457" s="787">
        <f t="shared" si="1319"/>
        <v>0</v>
      </c>
      <c r="CP457" s="787">
        <f t="shared" si="1320"/>
        <v>3600</v>
      </c>
      <c r="CQ457" s="787">
        <f t="shared" si="1321"/>
        <v>0</v>
      </c>
      <c r="CR457" s="877">
        <f t="shared" si="1322"/>
        <v>41400</v>
      </c>
      <c r="CS457" s="788">
        <f t="shared" si="1323"/>
        <v>45000</v>
      </c>
      <c r="CT457" s="2">
        <f t="shared" si="1324"/>
        <v>0</v>
      </c>
    </row>
    <row r="458" spans="1:612" ht="24.75" customHeight="1" x14ac:dyDescent="0.25">
      <c r="B458" s="580" t="str">
        <f t="shared" si="1443"/>
        <v>C5</v>
      </c>
      <c r="C458" s="598" t="s">
        <v>347</v>
      </c>
      <c r="D458" s="480"/>
      <c r="E458" s="272"/>
      <c r="F458" s="272"/>
      <c r="G458" s="272"/>
      <c r="H458" s="272"/>
      <c r="I458" s="272"/>
      <c r="J458" s="272"/>
      <c r="K458" s="457"/>
      <c r="L458" s="519"/>
      <c r="M458" s="48"/>
      <c r="N458" s="74" t="s">
        <v>332</v>
      </c>
      <c r="O458" s="80">
        <v>44651</v>
      </c>
      <c r="P458" s="46">
        <v>44876</v>
      </c>
      <c r="Q458" s="51" t="s">
        <v>72</v>
      </c>
      <c r="R458" s="51">
        <v>1</v>
      </c>
      <c r="S458" s="51"/>
      <c r="T458" s="51" t="s">
        <v>28</v>
      </c>
      <c r="U458" s="51" t="s">
        <v>169</v>
      </c>
      <c r="V458" s="51" t="s">
        <v>60</v>
      </c>
      <c r="W458" s="51"/>
      <c r="X458" s="192">
        <v>44651</v>
      </c>
      <c r="Y458" s="30">
        <v>44651</v>
      </c>
      <c r="Z458" s="30">
        <v>44656</v>
      </c>
      <c r="AA458" s="30">
        <v>44676</v>
      </c>
      <c r="AB458" s="30">
        <v>44686</v>
      </c>
      <c r="AC458" s="81" t="s">
        <v>686</v>
      </c>
      <c r="AD458" s="30">
        <v>44689</v>
      </c>
      <c r="AE458" s="30">
        <v>44696</v>
      </c>
      <c r="AF458" s="30">
        <v>44876</v>
      </c>
      <c r="AG458" s="419"/>
      <c r="AH458" s="389"/>
      <c r="AI458" s="61"/>
      <c r="AJ458" s="61"/>
      <c r="AK458" s="309">
        <f t="shared" si="1429"/>
        <v>0</v>
      </c>
      <c r="AL458" s="389"/>
      <c r="AM458" s="61"/>
      <c r="AN458" s="61"/>
      <c r="AO458" s="390">
        <f t="shared" si="1430"/>
        <v>0</v>
      </c>
      <c r="AP458" s="518"/>
      <c r="AQ458" s="61"/>
      <c r="AR458" s="61"/>
      <c r="AS458" s="309">
        <f t="shared" si="1431"/>
        <v>0</v>
      </c>
      <c r="AT458" s="389"/>
      <c r="AU458" s="61"/>
      <c r="AV458" s="61"/>
      <c r="AW458" s="390">
        <f t="shared" si="1432"/>
        <v>0</v>
      </c>
      <c r="AX458" s="518">
        <v>0</v>
      </c>
      <c r="AY458" s="61"/>
      <c r="AZ458" s="61">
        <v>0</v>
      </c>
      <c r="BA458" s="309">
        <f t="shared" si="1433"/>
        <v>0</v>
      </c>
      <c r="BB458" s="389">
        <v>800</v>
      </c>
      <c r="BC458" s="61"/>
      <c r="BD458" s="61">
        <v>9200</v>
      </c>
      <c r="BE458" s="390">
        <f t="shared" si="1434"/>
        <v>10000</v>
      </c>
      <c r="BF458" s="518">
        <v>800</v>
      </c>
      <c r="BG458" s="61"/>
      <c r="BH458" s="61">
        <v>9200</v>
      </c>
      <c r="BI458" s="309">
        <f t="shared" si="1435"/>
        <v>10000</v>
      </c>
      <c r="BJ458" s="389">
        <v>800</v>
      </c>
      <c r="BK458" s="61"/>
      <c r="BL458" s="61">
        <v>9200</v>
      </c>
      <c r="BM458" s="390">
        <f t="shared" si="1436"/>
        <v>10000</v>
      </c>
      <c r="BN458" s="518">
        <v>800</v>
      </c>
      <c r="BO458" s="61"/>
      <c r="BP458" s="61">
        <v>9200</v>
      </c>
      <c r="BQ458" s="309">
        <f t="shared" si="1437"/>
        <v>10000</v>
      </c>
      <c r="BR458" s="389">
        <v>800</v>
      </c>
      <c r="BS458" s="61"/>
      <c r="BT458" s="61">
        <v>9200</v>
      </c>
      <c r="BU458" s="390">
        <f t="shared" si="1438"/>
        <v>10000</v>
      </c>
      <c r="BV458" s="518">
        <v>800</v>
      </c>
      <c r="BW458" s="61"/>
      <c r="BX458" s="61">
        <v>9200</v>
      </c>
      <c r="BY458" s="309">
        <f t="shared" si="1439"/>
        <v>10000</v>
      </c>
      <c r="BZ458" s="389"/>
      <c r="CA458" s="61"/>
      <c r="CB458" s="61"/>
      <c r="CC458" s="390">
        <f t="shared" si="1440"/>
        <v>0</v>
      </c>
      <c r="CD458" s="389">
        <f t="shared" si="1441"/>
        <v>4800</v>
      </c>
      <c r="CE458" s="61">
        <f t="shared" si="1442"/>
        <v>0</v>
      </c>
      <c r="CF458" s="61">
        <f t="shared" si="1442"/>
        <v>55200</v>
      </c>
      <c r="CG458" s="390">
        <f t="shared" si="1442"/>
        <v>60000</v>
      </c>
      <c r="CH458" s="695"/>
      <c r="CI458" s="118"/>
      <c r="CJ458" s="786"/>
      <c r="CK458" s="787"/>
      <c r="CL458" s="787"/>
      <c r="CM458" s="788"/>
      <c r="CN458" s="786">
        <v>0</v>
      </c>
      <c r="CO458" s="787">
        <f t="shared" si="1319"/>
        <v>0</v>
      </c>
      <c r="CP458" s="787">
        <f t="shared" si="1320"/>
        <v>4800</v>
      </c>
      <c r="CQ458" s="787">
        <f t="shared" si="1321"/>
        <v>0</v>
      </c>
      <c r="CR458" s="877">
        <f t="shared" si="1322"/>
        <v>55200</v>
      </c>
      <c r="CS458" s="788">
        <f t="shared" si="1323"/>
        <v>60000</v>
      </c>
      <c r="CT458" s="2">
        <f t="shared" si="1324"/>
        <v>0</v>
      </c>
    </row>
    <row r="459" spans="1:612" ht="24.75" customHeight="1" x14ac:dyDescent="0.25">
      <c r="B459" s="580" t="str">
        <f t="shared" si="1443"/>
        <v>C5</v>
      </c>
      <c r="C459" s="608" t="s">
        <v>348</v>
      </c>
      <c r="D459" s="654">
        <v>27031</v>
      </c>
      <c r="E459" s="195"/>
      <c r="F459" s="195">
        <v>150169</v>
      </c>
      <c r="G459" s="195">
        <f>+D459+E459+F459</f>
        <v>177200</v>
      </c>
      <c r="H459" s="195">
        <v>27311</v>
      </c>
      <c r="I459" s="195"/>
      <c r="J459" s="195">
        <v>151729</v>
      </c>
      <c r="K459" s="655">
        <f>+H459+I459+J459</f>
        <v>179040</v>
      </c>
      <c r="L459" s="592"/>
      <c r="M459" s="195"/>
      <c r="N459" s="196" t="s">
        <v>332</v>
      </c>
      <c r="O459" s="203"/>
      <c r="P459" s="203"/>
      <c r="Q459" s="203"/>
      <c r="R459" s="203"/>
      <c r="S459" s="203"/>
      <c r="T459" s="203"/>
      <c r="U459" s="203"/>
      <c r="V459" s="203"/>
      <c r="W459" s="203"/>
      <c r="X459" s="203"/>
      <c r="Y459" s="203"/>
      <c r="Z459" s="203"/>
      <c r="AA459" s="203"/>
      <c r="AB459" s="203"/>
      <c r="AC459" s="203"/>
      <c r="AD459" s="203"/>
      <c r="AE459" s="203"/>
      <c r="AF459" s="203"/>
      <c r="AG459" s="420"/>
      <c r="AH459" s="393"/>
      <c r="AI459" s="204"/>
      <c r="AJ459" s="204"/>
      <c r="AK459" s="317">
        <f t="shared" si="1429"/>
        <v>0</v>
      </c>
      <c r="AL459" s="393"/>
      <c r="AM459" s="204"/>
      <c r="AN459" s="204"/>
      <c r="AO459" s="394">
        <f t="shared" si="1430"/>
        <v>0</v>
      </c>
      <c r="AP459" s="528"/>
      <c r="AQ459" s="204"/>
      <c r="AR459" s="204"/>
      <c r="AS459" s="317">
        <f t="shared" si="1431"/>
        <v>0</v>
      </c>
      <c r="AT459" s="393"/>
      <c r="AU459" s="204"/>
      <c r="AV459" s="204"/>
      <c r="AW459" s="394">
        <f t="shared" si="1432"/>
        <v>0</v>
      </c>
      <c r="AX459" s="528"/>
      <c r="AY459" s="204"/>
      <c r="AZ459" s="204"/>
      <c r="BA459" s="317">
        <f t="shared" si="1433"/>
        <v>0</v>
      </c>
      <c r="BB459" s="393"/>
      <c r="BC459" s="204"/>
      <c r="BD459" s="204"/>
      <c r="BE459" s="394">
        <f t="shared" si="1434"/>
        <v>0</v>
      </c>
      <c r="BF459" s="528"/>
      <c r="BG459" s="204"/>
      <c r="BH459" s="204"/>
      <c r="BI459" s="317">
        <f t="shared" si="1435"/>
        <v>0</v>
      </c>
      <c r="BJ459" s="393"/>
      <c r="BK459" s="204"/>
      <c r="BL459" s="204"/>
      <c r="BM459" s="394">
        <f t="shared" si="1436"/>
        <v>0</v>
      </c>
      <c r="BN459" s="528"/>
      <c r="BO459" s="204"/>
      <c r="BP459" s="204"/>
      <c r="BQ459" s="317">
        <f t="shared" si="1437"/>
        <v>0</v>
      </c>
      <c r="BR459" s="393"/>
      <c r="BS459" s="204"/>
      <c r="BT459" s="204"/>
      <c r="BU459" s="394">
        <f t="shared" si="1438"/>
        <v>0</v>
      </c>
      <c r="BV459" s="528"/>
      <c r="BW459" s="204"/>
      <c r="BX459" s="204"/>
      <c r="BY459" s="317">
        <f t="shared" si="1439"/>
        <v>0</v>
      </c>
      <c r="BZ459" s="393"/>
      <c r="CA459" s="204"/>
      <c r="CB459" s="204"/>
      <c r="CC459" s="394">
        <f t="shared" si="1440"/>
        <v>0</v>
      </c>
      <c r="CD459" s="393">
        <f t="shared" si="1441"/>
        <v>0</v>
      </c>
      <c r="CE459" s="204">
        <f t="shared" si="1442"/>
        <v>0</v>
      </c>
      <c r="CF459" s="204">
        <f t="shared" si="1442"/>
        <v>0</v>
      </c>
      <c r="CG459" s="394">
        <f t="shared" si="1442"/>
        <v>0</v>
      </c>
      <c r="CH459" s="695" t="s">
        <v>739</v>
      </c>
      <c r="CI459" s="118" t="s">
        <v>739</v>
      </c>
      <c r="CJ459" s="804"/>
      <c r="CK459" s="805"/>
      <c r="CL459" s="805"/>
      <c r="CM459" s="806"/>
      <c r="CN459" s="804">
        <v>0</v>
      </c>
      <c r="CO459" s="805">
        <f t="shared" si="1319"/>
        <v>0</v>
      </c>
      <c r="CP459" s="805">
        <f t="shared" si="1320"/>
        <v>0</v>
      </c>
      <c r="CQ459" s="805">
        <f t="shared" si="1321"/>
        <v>0</v>
      </c>
      <c r="CR459" s="886">
        <f t="shared" si="1322"/>
        <v>0</v>
      </c>
      <c r="CS459" s="806">
        <f t="shared" si="1323"/>
        <v>0</v>
      </c>
      <c r="CT459" s="2">
        <f t="shared" si="1324"/>
        <v>0</v>
      </c>
    </row>
    <row r="460" spans="1:612" s="4" customFormat="1" ht="24.75" customHeight="1" x14ac:dyDescent="0.25">
      <c r="A460" s="7"/>
      <c r="B460" s="580" t="str">
        <f t="shared" si="1443"/>
        <v>C5</v>
      </c>
      <c r="C460" s="597" t="s">
        <v>349</v>
      </c>
      <c r="D460" s="630">
        <f t="shared" ref="D460:G460" si="1462">+D461</f>
        <v>55098</v>
      </c>
      <c r="E460" s="38">
        <f t="shared" si="1462"/>
        <v>0</v>
      </c>
      <c r="F460" s="38">
        <f t="shared" si="1462"/>
        <v>306102</v>
      </c>
      <c r="G460" s="38">
        <f t="shared" si="1462"/>
        <v>361200</v>
      </c>
      <c r="H460" s="38">
        <v>46226.440677966079</v>
      </c>
      <c r="I460" s="38"/>
      <c r="J460" s="38">
        <v>256813.55932203392</v>
      </c>
      <c r="K460" s="631">
        <f>+J460+H460</f>
        <v>303040</v>
      </c>
      <c r="L460" s="584">
        <v>303040</v>
      </c>
      <c r="M460" s="38"/>
      <c r="N460" s="76"/>
      <c r="O460" s="39"/>
      <c r="P460" s="39"/>
      <c r="Q460" s="77"/>
      <c r="R460" s="77"/>
      <c r="S460" s="77"/>
      <c r="T460" s="78"/>
      <c r="U460" s="77"/>
      <c r="V460" s="40"/>
      <c r="W460" s="40"/>
      <c r="X460" s="40"/>
      <c r="Y460" s="40"/>
      <c r="Z460" s="40"/>
      <c r="AA460" s="40"/>
      <c r="AB460" s="40"/>
      <c r="AC460" s="40"/>
      <c r="AD460" s="40"/>
      <c r="AE460" s="40"/>
      <c r="AF460" s="40"/>
      <c r="AG460" s="414"/>
      <c r="AH460" s="333">
        <f>+AH461+AH462</f>
        <v>0</v>
      </c>
      <c r="AI460" s="22">
        <f t="shared" ref="AI460:AZ460" si="1463">+AI461+AI462</f>
        <v>0</v>
      </c>
      <c r="AJ460" s="22">
        <f t="shared" si="1463"/>
        <v>0</v>
      </c>
      <c r="AK460" s="281">
        <f t="shared" si="1429"/>
        <v>0</v>
      </c>
      <c r="AL460" s="333">
        <f t="shared" si="1463"/>
        <v>0</v>
      </c>
      <c r="AM460" s="22">
        <f t="shared" si="1463"/>
        <v>0</v>
      </c>
      <c r="AN460" s="22">
        <f t="shared" si="1463"/>
        <v>0</v>
      </c>
      <c r="AO460" s="334">
        <f t="shared" si="1430"/>
        <v>0</v>
      </c>
      <c r="AP460" s="492">
        <f t="shared" si="1463"/>
        <v>0</v>
      </c>
      <c r="AQ460" s="22">
        <f t="shared" si="1463"/>
        <v>0</v>
      </c>
      <c r="AR460" s="22">
        <f t="shared" si="1463"/>
        <v>0</v>
      </c>
      <c r="AS460" s="281">
        <f t="shared" si="1431"/>
        <v>0</v>
      </c>
      <c r="AT460" s="333">
        <f t="shared" si="1463"/>
        <v>0</v>
      </c>
      <c r="AU460" s="22">
        <f t="shared" si="1463"/>
        <v>0</v>
      </c>
      <c r="AV460" s="22">
        <f t="shared" si="1463"/>
        <v>0</v>
      </c>
      <c r="AW460" s="334">
        <f t="shared" si="1432"/>
        <v>0</v>
      </c>
      <c r="AX460" s="492">
        <f t="shared" si="1463"/>
        <v>0</v>
      </c>
      <c r="AY460" s="22">
        <f t="shared" si="1463"/>
        <v>0</v>
      </c>
      <c r="AZ460" s="22">
        <f t="shared" si="1463"/>
        <v>0</v>
      </c>
      <c r="BA460" s="281">
        <f t="shared" si="1433"/>
        <v>0</v>
      </c>
      <c r="BB460" s="333">
        <f t="shared" ref="BB460:BD461" si="1464">BB461</f>
        <v>0</v>
      </c>
      <c r="BC460" s="22">
        <f t="shared" si="1464"/>
        <v>0</v>
      </c>
      <c r="BD460" s="22">
        <f t="shared" si="1464"/>
        <v>0</v>
      </c>
      <c r="BE460" s="334">
        <f>BB460+BC460+BD460</f>
        <v>0</v>
      </c>
      <c r="BF460" s="492">
        <f t="shared" ref="BF460:BH461" si="1465">BF461</f>
        <v>2976</v>
      </c>
      <c r="BG460" s="22">
        <f t="shared" si="1465"/>
        <v>0</v>
      </c>
      <c r="BH460" s="22">
        <f t="shared" si="1465"/>
        <v>34224</v>
      </c>
      <c r="BI460" s="281">
        <f>BF460+BG460+BH460</f>
        <v>37200</v>
      </c>
      <c r="BJ460" s="333">
        <f t="shared" ref="BJ460:BL461" si="1466">BJ461</f>
        <v>2976</v>
      </c>
      <c r="BK460" s="22">
        <f t="shared" si="1466"/>
        <v>0</v>
      </c>
      <c r="BL460" s="22">
        <f t="shared" si="1466"/>
        <v>34224</v>
      </c>
      <c r="BM460" s="334">
        <f>BJ460+BK460+BL460</f>
        <v>37200</v>
      </c>
      <c r="BN460" s="492">
        <f t="shared" ref="BN460:BP461" si="1467">BN461</f>
        <v>0</v>
      </c>
      <c r="BO460" s="22">
        <f t="shared" si="1467"/>
        <v>0</v>
      </c>
      <c r="BP460" s="22">
        <f t="shared" si="1467"/>
        <v>0</v>
      </c>
      <c r="BQ460" s="281">
        <f>BN460+BO460+BP460</f>
        <v>0</v>
      </c>
      <c r="BR460" s="333">
        <f t="shared" ref="BR460:BT461" si="1468">BR461</f>
        <v>3968</v>
      </c>
      <c r="BS460" s="22">
        <f t="shared" si="1468"/>
        <v>0</v>
      </c>
      <c r="BT460" s="22">
        <f t="shared" si="1468"/>
        <v>45632</v>
      </c>
      <c r="BU460" s="334">
        <f>BR460+BS460+BT460</f>
        <v>49600</v>
      </c>
      <c r="BV460" s="492">
        <f t="shared" ref="BV460:BX461" si="1469">BV461</f>
        <v>0</v>
      </c>
      <c r="BW460" s="22">
        <f t="shared" si="1469"/>
        <v>0</v>
      </c>
      <c r="BX460" s="22">
        <f t="shared" si="1469"/>
        <v>0</v>
      </c>
      <c r="BY460" s="281">
        <f>BV460+BW460+BX460</f>
        <v>0</v>
      </c>
      <c r="BZ460" s="333">
        <f t="shared" ref="BZ460:CB461" si="1470">BZ461</f>
        <v>0</v>
      </c>
      <c r="CA460" s="22">
        <f t="shared" si="1470"/>
        <v>0</v>
      </c>
      <c r="CB460" s="22">
        <f t="shared" si="1470"/>
        <v>0</v>
      </c>
      <c r="CC460" s="334">
        <f>BZ460+CA460+CB460</f>
        <v>0</v>
      </c>
      <c r="CD460" s="333">
        <f t="shared" si="1441"/>
        <v>9920</v>
      </c>
      <c r="CE460" s="22">
        <f t="shared" si="1442"/>
        <v>0</v>
      </c>
      <c r="CF460" s="22">
        <f t="shared" si="1442"/>
        <v>114080</v>
      </c>
      <c r="CG460" s="334">
        <f t="shared" si="1442"/>
        <v>124000</v>
      </c>
      <c r="CH460" s="695" t="s">
        <v>739</v>
      </c>
      <c r="CI460" s="118" t="s">
        <v>739</v>
      </c>
      <c r="CJ460" s="750">
        <f>IF(H460=0,IF(CD460&gt;0,"Error",H460-CD460),H460-CD460)</f>
        <v>36306.440677966079</v>
      </c>
      <c r="CK460" s="751">
        <f t="shared" ref="CK460" si="1471">IF(I460=0,IF(CE460&gt;0,"Error",I460-CE460),I460-CE460)</f>
        <v>0</v>
      </c>
      <c r="CL460" s="751">
        <f t="shared" ref="CL460" si="1472">IF(J460=0,IF(CF460&gt;0,"Error",J460-CF460),J460-CF460)</f>
        <v>142733.55932203392</v>
      </c>
      <c r="CM460" s="752">
        <f t="shared" ref="CM460" si="1473">IF(K460=0,IF(CG460&gt;0,"Error",K460-CG460),K460-CG460)</f>
        <v>179040</v>
      </c>
      <c r="CN460" s="750">
        <v>0</v>
      </c>
      <c r="CO460" s="751">
        <f t="shared" ref="CO460:CO523" si="1474">IF(CE460&gt;0,CD460,0)</f>
        <v>0</v>
      </c>
      <c r="CP460" s="751">
        <f t="shared" ref="CP460:CP523" si="1475">IF(CF460&gt;0,CD460,0)</f>
        <v>9920</v>
      </c>
      <c r="CQ460" s="751">
        <f t="shared" ref="CQ460:CQ523" si="1476">CE460</f>
        <v>0</v>
      </c>
      <c r="CR460" s="863">
        <f t="shared" ref="CR460:CR523" si="1477">CF460</f>
        <v>114080</v>
      </c>
      <c r="CS460" s="752">
        <f t="shared" ref="CS460:CS523" si="1478">CN460+CO460+CP460+CQ460+CR460</f>
        <v>124000</v>
      </c>
      <c r="CT460" s="2">
        <f t="shared" ref="CT460:CT523" si="1479">CG460-CS460</f>
        <v>0</v>
      </c>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c r="IW460" s="2"/>
      <c r="IX460" s="2"/>
      <c r="IY460" s="2"/>
      <c r="IZ460" s="2"/>
      <c r="JA460" s="2"/>
      <c r="JB460" s="2"/>
      <c r="JC460" s="2"/>
      <c r="JD460" s="2"/>
      <c r="JE460" s="2"/>
      <c r="JF460" s="2"/>
      <c r="JG460" s="2"/>
      <c r="JH460" s="2"/>
      <c r="JI460" s="2"/>
      <c r="JJ460" s="2"/>
      <c r="JK460" s="2"/>
      <c r="JL460" s="2"/>
      <c r="JM460" s="2"/>
      <c r="JN460" s="2"/>
      <c r="JO460" s="2"/>
      <c r="JP460" s="2"/>
      <c r="JQ460" s="2"/>
      <c r="JR460" s="2"/>
      <c r="JS460" s="2"/>
      <c r="JT460" s="2"/>
      <c r="JU460" s="2"/>
      <c r="JV460" s="2"/>
      <c r="JW460" s="2"/>
      <c r="JX460" s="2"/>
      <c r="JY460" s="2"/>
      <c r="JZ460" s="2"/>
      <c r="KA460" s="2"/>
      <c r="KB460" s="2"/>
      <c r="KC460" s="2"/>
      <c r="KD460" s="2"/>
      <c r="KE460" s="2"/>
      <c r="KF460" s="2"/>
      <c r="KG460" s="2"/>
      <c r="KH460" s="2"/>
      <c r="KI460" s="2"/>
      <c r="KJ460" s="2"/>
      <c r="KK460" s="2"/>
      <c r="KL460" s="2"/>
      <c r="KM460" s="2"/>
      <c r="KN460" s="2"/>
      <c r="KO460" s="2"/>
      <c r="KP460" s="2"/>
      <c r="KQ460" s="2"/>
      <c r="KR460" s="2"/>
      <c r="KS460" s="2"/>
      <c r="KT460" s="2"/>
      <c r="KU460" s="2"/>
      <c r="KV460" s="2"/>
      <c r="KW460" s="2"/>
      <c r="KX460" s="2"/>
      <c r="KY460" s="2"/>
      <c r="KZ460" s="2"/>
      <c r="LA460" s="2"/>
      <c r="LB460" s="2"/>
      <c r="LC460" s="2"/>
      <c r="LD460" s="2"/>
      <c r="LE460" s="2"/>
      <c r="LF460" s="2"/>
      <c r="LG460" s="2"/>
      <c r="LH460" s="2"/>
      <c r="LI460" s="2"/>
      <c r="LJ460" s="2"/>
      <c r="LK460" s="2"/>
      <c r="LL460" s="2"/>
      <c r="LM460" s="2"/>
      <c r="LN460" s="2"/>
      <c r="LO460" s="2"/>
      <c r="LP460" s="2"/>
      <c r="LQ460" s="2"/>
      <c r="LR460" s="2"/>
      <c r="LS460" s="2"/>
      <c r="LT460" s="2"/>
      <c r="LU460" s="2"/>
      <c r="LV460" s="2"/>
      <c r="LW460" s="2"/>
      <c r="LX460" s="2"/>
      <c r="LY460" s="2"/>
      <c r="LZ460" s="2"/>
      <c r="MA460" s="2"/>
      <c r="MB460" s="2"/>
      <c r="MC460" s="2"/>
      <c r="MD460" s="2"/>
      <c r="ME460" s="2"/>
      <c r="MF460" s="2"/>
      <c r="MG460" s="2"/>
      <c r="MH460" s="2"/>
      <c r="MI460" s="2"/>
      <c r="MJ460" s="2"/>
      <c r="MK460" s="2"/>
      <c r="ML460" s="2"/>
      <c r="MM460" s="2"/>
      <c r="MN460" s="2"/>
      <c r="MO460" s="2"/>
      <c r="MP460" s="2"/>
      <c r="MQ460" s="2"/>
      <c r="MR460" s="2"/>
      <c r="MS460" s="2"/>
      <c r="MT460" s="2"/>
      <c r="MU460" s="2"/>
      <c r="MV460" s="2"/>
      <c r="MW460" s="2"/>
      <c r="MX460" s="2"/>
      <c r="MY460" s="2"/>
      <c r="MZ460" s="2"/>
      <c r="NA460" s="2"/>
      <c r="NB460" s="2"/>
      <c r="NC460" s="2"/>
      <c r="ND460" s="2"/>
      <c r="NE460" s="2"/>
      <c r="NF460" s="2"/>
      <c r="NG460" s="2"/>
      <c r="NH460" s="2"/>
      <c r="NI460" s="2"/>
      <c r="NJ460" s="2"/>
      <c r="NK460" s="2"/>
      <c r="NL460" s="2"/>
      <c r="NM460" s="2"/>
      <c r="NN460" s="2"/>
      <c r="NO460" s="2"/>
      <c r="NP460" s="2"/>
      <c r="NQ460" s="2"/>
      <c r="NR460" s="2"/>
      <c r="NS460" s="2"/>
      <c r="NT460" s="2"/>
      <c r="NU460" s="2"/>
      <c r="NV460" s="2"/>
      <c r="NW460" s="2"/>
      <c r="NX460" s="2"/>
      <c r="NY460" s="2"/>
      <c r="NZ460" s="2"/>
      <c r="OA460" s="2"/>
      <c r="OB460" s="2"/>
      <c r="OC460" s="2"/>
      <c r="OD460" s="2"/>
      <c r="OE460" s="2"/>
      <c r="OF460" s="2"/>
      <c r="OG460" s="2"/>
      <c r="OH460" s="2"/>
      <c r="OI460" s="2"/>
      <c r="OJ460" s="2"/>
      <c r="OK460" s="2"/>
      <c r="OL460" s="2"/>
      <c r="OM460" s="2"/>
      <c r="ON460" s="2"/>
      <c r="OO460" s="2"/>
      <c r="OP460" s="2"/>
      <c r="OQ460" s="2"/>
      <c r="OR460" s="2"/>
      <c r="OS460" s="2"/>
      <c r="OT460" s="2"/>
      <c r="OU460" s="2"/>
      <c r="OV460" s="2"/>
      <c r="OW460" s="2"/>
      <c r="OX460" s="2"/>
      <c r="OY460" s="2"/>
      <c r="OZ460" s="2"/>
      <c r="PA460" s="2"/>
      <c r="PB460" s="2"/>
      <c r="PC460" s="2"/>
      <c r="PD460" s="2"/>
      <c r="PE460" s="2"/>
      <c r="PF460" s="2"/>
      <c r="PG460" s="2"/>
      <c r="PH460" s="2"/>
      <c r="PI460" s="2"/>
      <c r="PJ460" s="2"/>
      <c r="PK460" s="2"/>
      <c r="PL460" s="2"/>
      <c r="PM460" s="2"/>
      <c r="PN460" s="2"/>
      <c r="PO460" s="2"/>
      <c r="PP460" s="2"/>
      <c r="PQ460" s="2"/>
      <c r="PR460" s="2"/>
      <c r="PS460" s="2"/>
      <c r="PT460" s="2"/>
      <c r="PU460" s="2"/>
      <c r="PV460" s="2"/>
      <c r="PW460" s="2"/>
      <c r="PX460" s="2"/>
      <c r="PY460" s="2"/>
      <c r="PZ460" s="2"/>
      <c r="QA460" s="2"/>
      <c r="QB460" s="2"/>
      <c r="QC460" s="2"/>
      <c r="QD460" s="2"/>
      <c r="QE460" s="2"/>
      <c r="QF460" s="2"/>
      <c r="QG460" s="2"/>
      <c r="QH460" s="2"/>
      <c r="QI460" s="2"/>
      <c r="QJ460" s="2"/>
      <c r="QK460" s="2"/>
      <c r="QL460" s="2"/>
      <c r="QM460" s="2"/>
      <c r="QN460" s="2"/>
      <c r="QO460" s="2"/>
      <c r="QP460" s="2"/>
      <c r="QQ460" s="2"/>
      <c r="QR460" s="2"/>
      <c r="QS460" s="2"/>
      <c r="QT460" s="2"/>
      <c r="QU460" s="2"/>
      <c r="QV460" s="2"/>
      <c r="QW460" s="2"/>
      <c r="QX460" s="2"/>
      <c r="QY460" s="2"/>
      <c r="QZ460" s="2"/>
      <c r="RA460" s="2"/>
      <c r="RB460" s="2"/>
      <c r="RC460" s="2"/>
      <c r="RD460" s="2"/>
      <c r="RE460" s="2"/>
      <c r="RF460" s="2"/>
      <c r="RG460" s="2"/>
      <c r="RH460" s="2"/>
      <c r="RI460" s="2"/>
      <c r="RJ460" s="2"/>
      <c r="RK460" s="2"/>
      <c r="RL460" s="2"/>
      <c r="RM460" s="2"/>
      <c r="RN460" s="2"/>
      <c r="RO460" s="2"/>
      <c r="RP460" s="2"/>
      <c r="RQ460" s="2"/>
      <c r="RR460" s="2"/>
      <c r="RS460" s="2"/>
      <c r="RT460" s="2"/>
      <c r="RU460" s="2"/>
      <c r="RV460" s="2"/>
      <c r="RW460" s="2"/>
      <c r="RX460" s="2"/>
      <c r="RY460" s="2"/>
      <c r="RZ460" s="2"/>
      <c r="SA460" s="2"/>
      <c r="SB460" s="2"/>
      <c r="SC460" s="2"/>
      <c r="SD460" s="2"/>
      <c r="SE460" s="2"/>
      <c r="SF460" s="2"/>
      <c r="SG460" s="2"/>
      <c r="SH460" s="2"/>
      <c r="SI460" s="2"/>
      <c r="SJ460" s="2"/>
      <c r="SK460" s="2"/>
      <c r="SL460" s="2"/>
      <c r="SM460" s="2"/>
      <c r="SN460" s="2"/>
      <c r="SO460" s="2"/>
      <c r="SP460" s="2"/>
      <c r="SQ460" s="2"/>
      <c r="SR460" s="2"/>
      <c r="SS460" s="2"/>
      <c r="ST460" s="2"/>
      <c r="SU460" s="2"/>
      <c r="SV460" s="2"/>
      <c r="SW460" s="2"/>
      <c r="SX460" s="2"/>
      <c r="SY460" s="2"/>
      <c r="SZ460" s="2"/>
      <c r="TA460" s="2"/>
      <c r="TB460" s="2"/>
      <c r="TC460" s="2"/>
      <c r="TD460" s="2"/>
      <c r="TE460" s="2"/>
      <c r="TF460" s="2"/>
      <c r="TG460" s="2"/>
      <c r="TH460" s="2"/>
      <c r="TI460" s="2"/>
      <c r="TJ460" s="2"/>
      <c r="TK460" s="2"/>
      <c r="TL460" s="2"/>
      <c r="TM460" s="2"/>
      <c r="TN460" s="2"/>
      <c r="TO460" s="2"/>
      <c r="TP460" s="2"/>
      <c r="TQ460" s="2"/>
      <c r="TR460" s="2"/>
      <c r="TS460" s="2"/>
      <c r="TT460" s="2"/>
      <c r="TU460" s="2"/>
      <c r="TV460" s="2"/>
      <c r="TW460" s="2"/>
      <c r="TX460" s="2"/>
      <c r="TY460" s="2"/>
      <c r="TZ460" s="2"/>
      <c r="UA460" s="2"/>
      <c r="UB460" s="2"/>
      <c r="UC460" s="2"/>
      <c r="UD460" s="2"/>
      <c r="UE460" s="2"/>
      <c r="UF460" s="2"/>
      <c r="UG460" s="2"/>
      <c r="UH460" s="2"/>
      <c r="UI460" s="2"/>
      <c r="UJ460" s="2"/>
      <c r="UK460" s="2"/>
      <c r="UL460" s="2"/>
      <c r="UM460" s="2"/>
      <c r="UN460" s="2"/>
      <c r="UO460" s="2"/>
      <c r="UP460" s="2"/>
      <c r="UQ460" s="2"/>
      <c r="UR460" s="2"/>
      <c r="US460" s="2"/>
      <c r="UT460" s="2"/>
      <c r="UU460" s="2"/>
      <c r="UV460" s="2"/>
      <c r="UW460" s="2"/>
      <c r="UX460" s="2"/>
      <c r="UY460" s="2"/>
      <c r="UZ460" s="2"/>
      <c r="VA460" s="2"/>
      <c r="VB460" s="2"/>
      <c r="VC460" s="2"/>
      <c r="VD460" s="2"/>
      <c r="VE460" s="2"/>
      <c r="VF460" s="2"/>
      <c r="VG460" s="2"/>
      <c r="VH460" s="2"/>
      <c r="VI460" s="2"/>
      <c r="VJ460" s="2"/>
      <c r="VK460" s="2"/>
      <c r="VL460" s="2"/>
      <c r="VM460" s="2"/>
      <c r="VN460" s="2"/>
      <c r="VO460" s="2"/>
      <c r="VP460" s="2"/>
      <c r="VQ460" s="2"/>
      <c r="VR460" s="2"/>
      <c r="VS460" s="2"/>
      <c r="VT460" s="2"/>
      <c r="VU460" s="2"/>
      <c r="VV460" s="2"/>
      <c r="VW460" s="2"/>
      <c r="VX460" s="2"/>
      <c r="VY460" s="2"/>
      <c r="VZ460" s="2"/>
      <c r="WA460" s="2"/>
      <c r="WB460" s="2"/>
      <c r="WC460" s="2"/>
      <c r="WD460" s="2"/>
      <c r="WE460" s="2"/>
      <c r="WF460" s="2"/>
      <c r="WG460" s="2"/>
      <c r="WH460" s="2"/>
      <c r="WI460" s="2"/>
      <c r="WJ460" s="2"/>
      <c r="WK460" s="2"/>
      <c r="WL460" s="2"/>
      <c r="WM460" s="2"/>
      <c r="WN460" s="2"/>
    </row>
    <row r="461" spans="1:612" ht="24.75" customHeight="1" x14ac:dyDescent="0.25">
      <c r="B461" s="580" t="str">
        <f t="shared" si="1443"/>
        <v>C5</v>
      </c>
      <c r="C461" s="608" t="s">
        <v>350</v>
      </c>
      <c r="D461" s="654">
        <v>55098</v>
      </c>
      <c r="E461" s="195"/>
      <c r="F461" s="195">
        <v>306102</v>
      </c>
      <c r="G461" s="195">
        <f>+D461+E461+F461</f>
        <v>361200</v>
      </c>
      <c r="H461" s="195">
        <v>46226</v>
      </c>
      <c r="I461" s="195"/>
      <c r="J461" s="195">
        <v>256814</v>
      </c>
      <c r="K461" s="655">
        <f>+H461+I461+J461</f>
        <v>303040</v>
      </c>
      <c r="L461" s="592"/>
      <c r="M461" s="195"/>
      <c r="N461" s="196" t="s">
        <v>332</v>
      </c>
      <c r="O461" s="197"/>
      <c r="P461" s="197"/>
      <c r="Q461" s="198"/>
      <c r="R461" s="198"/>
      <c r="S461" s="198"/>
      <c r="T461" s="199"/>
      <c r="U461" s="198"/>
      <c r="V461" s="198"/>
      <c r="W461" s="198"/>
      <c r="X461" s="198"/>
      <c r="Y461" s="198"/>
      <c r="Z461" s="198"/>
      <c r="AA461" s="198"/>
      <c r="AB461" s="198"/>
      <c r="AC461" s="198"/>
      <c r="AD461" s="198"/>
      <c r="AE461" s="198"/>
      <c r="AF461" s="198"/>
      <c r="AG461" s="420"/>
      <c r="AH461" s="387"/>
      <c r="AI461" s="200"/>
      <c r="AJ461" s="200"/>
      <c r="AK461" s="315">
        <f t="shared" si="1429"/>
        <v>0</v>
      </c>
      <c r="AL461" s="387"/>
      <c r="AM461" s="200"/>
      <c r="AN461" s="200"/>
      <c r="AO461" s="388">
        <f t="shared" si="1430"/>
        <v>0</v>
      </c>
      <c r="AP461" s="526"/>
      <c r="AQ461" s="200"/>
      <c r="AR461" s="200"/>
      <c r="AS461" s="315">
        <f t="shared" si="1431"/>
        <v>0</v>
      </c>
      <c r="AT461" s="387"/>
      <c r="AU461" s="200"/>
      <c r="AV461" s="200"/>
      <c r="AW461" s="388">
        <f t="shared" si="1432"/>
        <v>0</v>
      </c>
      <c r="AX461" s="526"/>
      <c r="AY461" s="200"/>
      <c r="AZ461" s="200"/>
      <c r="BA461" s="315">
        <f t="shared" si="1433"/>
        <v>0</v>
      </c>
      <c r="BB461" s="387">
        <f t="shared" si="1464"/>
        <v>0</v>
      </c>
      <c r="BC461" s="200">
        <f t="shared" si="1464"/>
        <v>0</v>
      </c>
      <c r="BD461" s="200">
        <f t="shared" si="1464"/>
        <v>0</v>
      </c>
      <c r="BE461" s="388">
        <f>BB461+BC461+BD461</f>
        <v>0</v>
      </c>
      <c r="BF461" s="526">
        <f t="shared" si="1465"/>
        <v>2976</v>
      </c>
      <c r="BG461" s="200">
        <f t="shared" si="1465"/>
        <v>0</v>
      </c>
      <c r="BH461" s="200">
        <f t="shared" si="1465"/>
        <v>34224</v>
      </c>
      <c r="BI461" s="315">
        <f>BF461+BG461+BH461</f>
        <v>37200</v>
      </c>
      <c r="BJ461" s="387">
        <f t="shared" si="1466"/>
        <v>2976</v>
      </c>
      <c r="BK461" s="200">
        <f t="shared" si="1466"/>
        <v>0</v>
      </c>
      <c r="BL461" s="200">
        <f t="shared" si="1466"/>
        <v>34224</v>
      </c>
      <c r="BM461" s="388">
        <f>BJ461+BK461+BL461</f>
        <v>37200</v>
      </c>
      <c r="BN461" s="526">
        <f t="shared" si="1467"/>
        <v>0</v>
      </c>
      <c r="BO461" s="200">
        <f t="shared" si="1467"/>
        <v>0</v>
      </c>
      <c r="BP461" s="200">
        <f t="shared" si="1467"/>
        <v>0</v>
      </c>
      <c r="BQ461" s="315">
        <f>BN461+BO461+BP461</f>
        <v>0</v>
      </c>
      <c r="BR461" s="387">
        <f t="shared" si="1468"/>
        <v>3968</v>
      </c>
      <c r="BS461" s="200">
        <f t="shared" si="1468"/>
        <v>0</v>
      </c>
      <c r="BT461" s="200">
        <f t="shared" si="1468"/>
        <v>45632</v>
      </c>
      <c r="BU461" s="388">
        <f>BR461+BS461+BT461</f>
        <v>49600</v>
      </c>
      <c r="BV461" s="526">
        <f t="shared" si="1469"/>
        <v>0</v>
      </c>
      <c r="BW461" s="200">
        <f t="shared" si="1469"/>
        <v>0</v>
      </c>
      <c r="BX461" s="200">
        <f t="shared" si="1469"/>
        <v>0</v>
      </c>
      <c r="BY461" s="315">
        <f>BV461+BW461+BX461</f>
        <v>0</v>
      </c>
      <c r="BZ461" s="387">
        <f t="shared" si="1470"/>
        <v>0</v>
      </c>
      <c r="CA461" s="200">
        <f t="shared" si="1470"/>
        <v>0</v>
      </c>
      <c r="CB461" s="200">
        <f t="shared" si="1470"/>
        <v>0</v>
      </c>
      <c r="CC461" s="388">
        <f>BZ461+CA461+CB461</f>
        <v>0</v>
      </c>
      <c r="CD461" s="387">
        <f t="shared" si="1441"/>
        <v>9920</v>
      </c>
      <c r="CE461" s="200">
        <f t="shared" si="1442"/>
        <v>0</v>
      </c>
      <c r="CF461" s="200">
        <f t="shared" si="1442"/>
        <v>114080</v>
      </c>
      <c r="CG461" s="388">
        <f t="shared" si="1442"/>
        <v>124000</v>
      </c>
      <c r="CH461" s="695" t="s">
        <v>739</v>
      </c>
      <c r="CI461" s="118" t="s">
        <v>739</v>
      </c>
      <c r="CJ461" s="798"/>
      <c r="CK461" s="799"/>
      <c r="CL461" s="799"/>
      <c r="CM461" s="800"/>
      <c r="CN461" s="798">
        <v>0</v>
      </c>
      <c r="CO461" s="799">
        <f t="shared" si="1474"/>
        <v>0</v>
      </c>
      <c r="CP461" s="799">
        <f t="shared" si="1475"/>
        <v>9920</v>
      </c>
      <c r="CQ461" s="799">
        <f t="shared" si="1476"/>
        <v>0</v>
      </c>
      <c r="CR461" s="884">
        <f t="shared" si="1477"/>
        <v>114080</v>
      </c>
      <c r="CS461" s="800">
        <f t="shared" si="1478"/>
        <v>124000</v>
      </c>
      <c r="CT461" s="2">
        <f t="shared" si="1479"/>
        <v>0</v>
      </c>
    </row>
    <row r="462" spans="1:612" ht="24.75" customHeight="1" x14ac:dyDescent="0.25">
      <c r="B462" s="580" t="str">
        <f t="shared" si="1443"/>
        <v>C5</v>
      </c>
      <c r="C462" s="598" t="s">
        <v>351</v>
      </c>
      <c r="D462" s="480"/>
      <c r="E462" s="272"/>
      <c r="F462" s="272"/>
      <c r="G462" s="272"/>
      <c r="H462" s="272"/>
      <c r="I462" s="272"/>
      <c r="J462" s="272"/>
      <c r="K462" s="457">
        <v>124000</v>
      </c>
      <c r="L462" s="519"/>
      <c r="M462" s="48"/>
      <c r="N462" s="74" t="s">
        <v>332</v>
      </c>
      <c r="O462" s="80">
        <v>44673</v>
      </c>
      <c r="P462" s="46">
        <v>44838</v>
      </c>
      <c r="Q462" s="51" t="s">
        <v>72</v>
      </c>
      <c r="R462" s="51">
        <v>1</v>
      </c>
      <c r="S462" s="51"/>
      <c r="T462" s="51" t="s">
        <v>28</v>
      </c>
      <c r="U462" s="51" t="s">
        <v>169</v>
      </c>
      <c r="V462" s="51" t="s">
        <v>60</v>
      </c>
      <c r="W462" s="51"/>
      <c r="X462" s="192">
        <v>44673</v>
      </c>
      <c r="Y462" s="30">
        <v>44673</v>
      </c>
      <c r="Z462" s="30">
        <v>44678</v>
      </c>
      <c r="AA462" s="30">
        <v>44698</v>
      </c>
      <c r="AB462" s="30">
        <v>44708</v>
      </c>
      <c r="AC462" s="81" t="s">
        <v>686</v>
      </c>
      <c r="AD462" s="30">
        <v>44711</v>
      </c>
      <c r="AE462" s="30">
        <v>44718</v>
      </c>
      <c r="AF462" s="30">
        <v>44838</v>
      </c>
      <c r="AG462" s="419"/>
      <c r="AH462" s="389"/>
      <c r="AI462" s="61"/>
      <c r="AJ462" s="61"/>
      <c r="AK462" s="309">
        <f t="shared" si="1429"/>
        <v>0</v>
      </c>
      <c r="AL462" s="389"/>
      <c r="AM462" s="61"/>
      <c r="AN462" s="61"/>
      <c r="AO462" s="390">
        <f t="shared" si="1430"/>
        <v>0</v>
      </c>
      <c r="AP462" s="518"/>
      <c r="AQ462" s="61"/>
      <c r="AR462" s="61"/>
      <c r="AS462" s="309">
        <f t="shared" si="1431"/>
        <v>0</v>
      </c>
      <c r="AT462" s="389"/>
      <c r="AU462" s="61"/>
      <c r="AV462" s="61"/>
      <c r="AW462" s="390">
        <f t="shared" si="1432"/>
        <v>0</v>
      </c>
      <c r="AX462" s="518">
        <v>0</v>
      </c>
      <c r="AY462" s="61"/>
      <c r="AZ462" s="61">
        <v>0</v>
      </c>
      <c r="BA462" s="309">
        <f t="shared" si="1433"/>
        <v>0</v>
      </c>
      <c r="BB462" s="389"/>
      <c r="BC462" s="61"/>
      <c r="BD462" s="61"/>
      <c r="BE462" s="390">
        <f t="shared" si="1434"/>
        <v>0</v>
      </c>
      <c r="BF462" s="518">
        <v>2976</v>
      </c>
      <c r="BG462" s="61"/>
      <c r="BH462" s="61">
        <v>34224</v>
      </c>
      <c r="BI462" s="309">
        <f t="shared" si="1435"/>
        <v>37200</v>
      </c>
      <c r="BJ462" s="389">
        <v>2976</v>
      </c>
      <c r="BK462" s="61"/>
      <c r="BL462" s="61">
        <v>34224</v>
      </c>
      <c r="BM462" s="390">
        <f t="shared" si="1436"/>
        <v>37200</v>
      </c>
      <c r="BN462" s="518"/>
      <c r="BO462" s="61"/>
      <c r="BP462" s="61"/>
      <c r="BQ462" s="309">
        <f t="shared" si="1437"/>
        <v>0</v>
      </c>
      <c r="BR462" s="481">
        <v>3968</v>
      </c>
      <c r="BS462" s="210"/>
      <c r="BT462" s="210">
        <v>45632</v>
      </c>
      <c r="BU462" s="390">
        <f t="shared" si="1438"/>
        <v>49600</v>
      </c>
      <c r="BV462" s="518"/>
      <c r="BW462" s="61"/>
      <c r="BX462" s="61"/>
      <c r="BY462" s="309">
        <f t="shared" si="1439"/>
        <v>0</v>
      </c>
      <c r="BZ462" s="389"/>
      <c r="CA462" s="61"/>
      <c r="CB462" s="61"/>
      <c r="CC462" s="390">
        <f t="shared" si="1440"/>
        <v>0</v>
      </c>
      <c r="CD462" s="389">
        <f t="shared" si="1441"/>
        <v>9920</v>
      </c>
      <c r="CE462" s="61">
        <f t="shared" si="1442"/>
        <v>0</v>
      </c>
      <c r="CF462" s="61">
        <f t="shared" si="1442"/>
        <v>114080</v>
      </c>
      <c r="CG462" s="390">
        <f t="shared" si="1442"/>
        <v>124000</v>
      </c>
      <c r="CH462" s="695"/>
      <c r="CI462" s="118"/>
      <c r="CJ462" s="786"/>
      <c r="CK462" s="787"/>
      <c r="CL462" s="787"/>
      <c r="CM462" s="788"/>
      <c r="CN462" s="786">
        <v>0</v>
      </c>
      <c r="CO462" s="787">
        <f t="shared" si="1474"/>
        <v>0</v>
      </c>
      <c r="CP462" s="787">
        <f t="shared" si="1475"/>
        <v>9920</v>
      </c>
      <c r="CQ462" s="787">
        <f t="shared" si="1476"/>
        <v>0</v>
      </c>
      <c r="CR462" s="877">
        <f t="shared" si="1477"/>
        <v>114080</v>
      </c>
      <c r="CS462" s="788">
        <f t="shared" si="1478"/>
        <v>124000</v>
      </c>
      <c r="CT462" s="2">
        <f t="shared" si="1479"/>
        <v>0</v>
      </c>
    </row>
    <row r="463" spans="1:612" s="4" customFormat="1" ht="24.75" customHeight="1" x14ac:dyDescent="0.25">
      <c r="A463" s="7"/>
      <c r="B463" s="580" t="str">
        <f t="shared" si="1443"/>
        <v>C5</v>
      </c>
      <c r="C463" s="597" t="s">
        <v>352</v>
      </c>
      <c r="D463" s="630">
        <f t="shared" ref="D463:G463" si="1480">+D464</f>
        <v>40759</v>
      </c>
      <c r="E463" s="38">
        <f t="shared" si="1480"/>
        <v>0</v>
      </c>
      <c r="F463" s="38">
        <f t="shared" si="1480"/>
        <v>226441</v>
      </c>
      <c r="G463" s="38">
        <f t="shared" si="1480"/>
        <v>267200</v>
      </c>
      <c r="H463" s="38">
        <v>37836.610169491527</v>
      </c>
      <c r="I463" s="38"/>
      <c r="J463" s="38">
        <v>210203.38983050847</v>
      </c>
      <c r="K463" s="631">
        <f>+J463+H463</f>
        <v>248040</v>
      </c>
      <c r="L463" s="584">
        <v>248040</v>
      </c>
      <c r="M463" s="38"/>
      <c r="N463" s="76"/>
      <c r="O463" s="39"/>
      <c r="P463" s="39"/>
      <c r="Q463" s="77"/>
      <c r="R463" s="77"/>
      <c r="S463" s="77"/>
      <c r="T463" s="78"/>
      <c r="U463" s="77"/>
      <c r="V463" s="40"/>
      <c r="W463" s="40"/>
      <c r="X463" s="40"/>
      <c r="Y463" s="40"/>
      <c r="Z463" s="40"/>
      <c r="AA463" s="40"/>
      <c r="AB463" s="40"/>
      <c r="AC463" s="40"/>
      <c r="AD463" s="40"/>
      <c r="AE463" s="40"/>
      <c r="AF463" s="40"/>
      <c r="AG463" s="414"/>
      <c r="AH463" s="333">
        <f>+AH464</f>
        <v>0</v>
      </c>
      <c r="AI463" s="22">
        <f t="shared" ref="AI463:CB463" si="1481">+AI464</f>
        <v>0</v>
      </c>
      <c r="AJ463" s="22">
        <f t="shared" si="1481"/>
        <v>0</v>
      </c>
      <c r="AK463" s="281">
        <f t="shared" si="1429"/>
        <v>0</v>
      </c>
      <c r="AL463" s="333">
        <f t="shared" si="1481"/>
        <v>0</v>
      </c>
      <c r="AM463" s="22">
        <f t="shared" si="1481"/>
        <v>0</v>
      </c>
      <c r="AN463" s="22">
        <f t="shared" si="1481"/>
        <v>0</v>
      </c>
      <c r="AO463" s="334">
        <f t="shared" si="1430"/>
        <v>0</v>
      </c>
      <c r="AP463" s="492">
        <f t="shared" si="1481"/>
        <v>0</v>
      </c>
      <c r="AQ463" s="22">
        <f t="shared" si="1481"/>
        <v>0</v>
      </c>
      <c r="AR463" s="22">
        <f t="shared" si="1481"/>
        <v>0</v>
      </c>
      <c r="AS463" s="281">
        <f t="shared" si="1431"/>
        <v>0</v>
      </c>
      <c r="AT463" s="333">
        <f t="shared" si="1481"/>
        <v>0</v>
      </c>
      <c r="AU463" s="22">
        <f t="shared" si="1481"/>
        <v>0</v>
      </c>
      <c r="AV463" s="22">
        <f t="shared" si="1481"/>
        <v>0</v>
      </c>
      <c r="AW463" s="334">
        <f t="shared" si="1432"/>
        <v>0</v>
      </c>
      <c r="AX463" s="492">
        <f t="shared" si="1481"/>
        <v>0</v>
      </c>
      <c r="AY463" s="22">
        <f t="shared" si="1481"/>
        <v>0</v>
      </c>
      <c r="AZ463" s="22">
        <f t="shared" si="1481"/>
        <v>0</v>
      </c>
      <c r="BA463" s="281">
        <f t="shared" si="1433"/>
        <v>0</v>
      </c>
      <c r="BB463" s="333">
        <f t="shared" si="1481"/>
        <v>0</v>
      </c>
      <c r="BC463" s="22">
        <f t="shared" si="1481"/>
        <v>0</v>
      </c>
      <c r="BD463" s="22">
        <f t="shared" si="1481"/>
        <v>0</v>
      </c>
      <c r="BE463" s="334">
        <f t="shared" si="1434"/>
        <v>0</v>
      </c>
      <c r="BF463" s="492">
        <f t="shared" si="1481"/>
        <v>0</v>
      </c>
      <c r="BG463" s="22">
        <f t="shared" si="1481"/>
        <v>0</v>
      </c>
      <c r="BH463" s="22">
        <f t="shared" si="1481"/>
        <v>0</v>
      </c>
      <c r="BI463" s="281">
        <f t="shared" si="1435"/>
        <v>0</v>
      </c>
      <c r="BJ463" s="333">
        <f t="shared" si="1481"/>
        <v>0</v>
      </c>
      <c r="BK463" s="22">
        <f t="shared" si="1481"/>
        <v>0</v>
      </c>
      <c r="BL463" s="22">
        <f t="shared" si="1481"/>
        <v>0</v>
      </c>
      <c r="BM463" s="334">
        <f t="shared" si="1436"/>
        <v>0</v>
      </c>
      <c r="BN463" s="492">
        <f t="shared" si="1481"/>
        <v>0</v>
      </c>
      <c r="BO463" s="22">
        <f t="shared" si="1481"/>
        <v>0</v>
      </c>
      <c r="BP463" s="22">
        <f t="shared" si="1481"/>
        <v>0</v>
      </c>
      <c r="BQ463" s="281">
        <f t="shared" si="1437"/>
        <v>0</v>
      </c>
      <c r="BR463" s="333">
        <f t="shared" si="1481"/>
        <v>0</v>
      </c>
      <c r="BS463" s="22">
        <f t="shared" si="1481"/>
        <v>0</v>
      </c>
      <c r="BT463" s="22">
        <f t="shared" si="1481"/>
        <v>0</v>
      </c>
      <c r="BU463" s="334">
        <f t="shared" si="1438"/>
        <v>0</v>
      </c>
      <c r="BV463" s="492">
        <f t="shared" si="1481"/>
        <v>0</v>
      </c>
      <c r="BW463" s="22">
        <f t="shared" si="1481"/>
        <v>0</v>
      </c>
      <c r="BX463" s="22">
        <f t="shared" si="1481"/>
        <v>0</v>
      </c>
      <c r="BY463" s="281">
        <f t="shared" si="1439"/>
        <v>0</v>
      </c>
      <c r="BZ463" s="333">
        <f t="shared" si="1481"/>
        <v>0</v>
      </c>
      <c r="CA463" s="22">
        <f t="shared" si="1481"/>
        <v>0</v>
      </c>
      <c r="CB463" s="22">
        <f t="shared" si="1481"/>
        <v>0</v>
      </c>
      <c r="CC463" s="334">
        <f t="shared" si="1440"/>
        <v>0</v>
      </c>
      <c r="CD463" s="333">
        <f t="shared" si="1441"/>
        <v>0</v>
      </c>
      <c r="CE463" s="22">
        <f t="shared" si="1442"/>
        <v>0</v>
      </c>
      <c r="CF463" s="22">
        <f t="shared" si="1442"/>
        <v>0</v>
      </c>
      <c r="CG463" s="334">
        <f t="shared" si="1442"/>
        <v>0</v>
      </c>
      <c r="CH463" s="695" t="s">
        <v>739</v>
      </c>
      <c r="CI463" s="118" t="s">
        <v>739</v>
      </c>
      <c r="CJ463" s="750">
        <f>IF(H463=0,IF(CD463&gt;0,"Error",H463-CD463),H463-CD463)</f>
        <v>37836.610169491527</v>
      </c>
      <c r="CK463" s="751">
        <f t="shared" ref="CK463" si="1482">IF(I463=0,IF(CE463&gt;0,"Error",I463-CE463),I463-CE463)</f>
        <v>0</v>
      </c>
      <c r="CL463" s="751">
        <f t="shared" ref="CL463" si="1483">IF(J463=0,IF(CF463&gt;0,"Error",J463-CF463),J463-CF463)</f>
        <v>210203.38983050847</v>
      </c>
      <c r="CM463" s="752">
        <f t="shared" ref="CM463" si="1484">IF(K463=0,IF(CG463&gt;0,"Error",K463-CG463),K463-CG463)</f>
        <v>248040</v>
      </c>
      <c r="CN463" s="750">
        <v>0</v>
      </c>
      <c r="CO463" s="751">
        <f t="shared" si="1474"/>
        <v>0</v>
      </c>
      <c r="CP463" s="751">
        <f t="shared" si="1475"/>
        <v>0</v>
      </c>
      <c r="CQ463" s="751">
        <f t="shared" si="1476"/>
        <v>0</v>
      </c>
      <c r="CR463" s="863">
        <f t="shared" si="1477"/>
        <v>0</v>
      </c>
      <c r="CS463" s="752">
        <f t="shared" si="1478"/>
        <v>0</v>
      </c>
      <c r="CT463" s="2">
        <f t="shared" si="1479"/>
        <v>0</v>
      </c>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c r="IW463" s="2"/>
      <c r="IX463" s="2"/>
      <c r="IY463" s="2"/>
      <c r="IZ463" s="2"/>
      <c r="JA463" s="2"/>
      <c r="JB463" s="2"/>
      <c r="JC463" s="2"/>
      <c r="JD463" s="2"/>
      <c r="JE463" s="2"/>
      <c r="JF463" s="2"/>
      <c r="JG463" s="2"/>
      <c r="JH463" s="2"/>
      <c r="JI463" s="2"/>
      <c r="JJ463" s="2"/>
      <c r="JK463" s="2"/>
      <c r="JL463" s="2"/>
      <c r="JM463" s="2"/>
      <c r="JN463" s="2"/>
      <c r="JO463" s="2"/>
      <c r="JP463" s="2"/>
      <c r="JQ463" s="2"/>
      <c r="JR463" s="2"/>
      <c r="JS463" s="2"/>
      <c r="JT463" s="2"/>
      <c r="JU463" s="2"/>
      <c r="JV463" s="2"/>
      <c r="JW463" s="2"/>
      <c r="JX463" s="2"/>
      <c r="JY463" s="2"/>
      <c r="JZ463" s="2"/>
      <c r="KA463" s="2"/>
      <c r="KB463" s="2"/>
      <c r="KC463" s="2"/>
      <c r="KD463" s="2"/>
      <c r="KE463" s="2"/>
      <c r="KF463" s="2"/>
      <c r="KG463" s="2"/>
      <c r="KH463" s="2"/>
      <c r="KI463" s="2"/>
      <c r="KJ463" s="2"/>
      <c r="KK463" s="2"/>
      <c r="KL463" s="2"/>
      <c r="KM463" s="2"/>
      <c r="KN463" s="2"/>
      <c r="KO463" s="2"/>
      <c r="KP463" s="2"/>
      <c r="KQ463" s="2"/>
      <c r="KR463" s="2"/>
      <c r="KS463" s="2"/>
      <c r="KT463" s="2"/>
      <c r="KU463" s="2"/>
      <c r="KV463" s="2"/>
      <c r="KW463" s="2"/>
      <c r="KX463" s="2"/>
      <c r="KY463" s="2"/>
      <c r="KZ463" s="2"/>
      <c r="LA463" s="2"/>
      <c r="LB463" s="2"/>
      <c r="LC463" s="2"/>
      <c r="LD463" s="2"/>
      <c r="LE463" s="2"/>
      <c r="LF463" s="2"/>
      <c r="LG463" s="2"/>
      <c r="LH463" s="2"/>
      <c r="LI463" s="2"/>
      <c r="LJ463" s="2"/>
      <c r="LK463" s="2"/>
      <c r="LL463" s="2"/>
      <c r="LM463" s="2"/>
      <c r="LN463" s="2"/>
      <c r="LO463" s="2"/>
      <c r="LP463" s="2"/>
      <c r="LQ463" s="2"/>
      <c r="LR463" s="2"/>
      <c r="LS463" s="2"/>
      <c r="LT463" s="2"/>
      <c r="LU463" s="2"/>
      <c r="LV463" s="2"/>
      <c r="LW463" s="2"/>
      <c r="LX463" s="2"/>
      <c r="LY463" s="2"/>
      <c r="LZ463" s="2"/>
      <c r="MA463" s="2"/>
      <c r="MB463" s="2"/>
      <c r="MC463" s="2"/>
      <c r="MD463" s="2"/>
      <c r="ME463" s="2"/>
      <c r="MF463" s="2"/>
      <c r="MG463" s="2"/>
      <c r="MH463" s="2"/>
      <c r="MI463" s="2"/>
      <c r="MJ463" s="2"/>
      <c r="MK463" s="2"/>
      <c r="ML463" s="2"/>
      <c r="MM463" s="2"/>
      <c r="MN463" s="2"/>
      <c r="MO463" s="2"/>
      <c r="MP463" s="2"/>
      <c r="MQ463" s="2"/>
      <c r="MR463" s="2"/>
      <c r="MS463" s="2"/>
      <c r="MT463" s="2"/>
      <c r="MU463" s="2"/>
      <c r="MV463" s="2"/>
      <c r="MW463" s="2"/>
      <c r="MX463" s="2"/>
      <c r="MY463" s="2"/>
      <c r="MZ463" s="2"/>
      <c r="NA463" s="2"/>
      <c r="NB463" s="2"/>
      <c r="NC463" s="2"/>
      <c r="ND463" s="2"/>
      <c r="NE463" s="2"/>
      <c r="NF463" s="2"/>
      <c r="NG463" s="2"/>
      <c r="NH463" s="2"/>
      <c r="NI463" s="2"/>
      <c r="NJ463" s="2"/>
      <c r="NK463" s="2"/>
      <c r="NL463" s="2"/>
      <c r="NM463" s="2"/>
      <c r="NN463" s="2"/>
      <c r="NO463" s="2"/>
      <c r="NP463" s="2"/>
      <c r="NQ463" s="2"/>
      <c r="NR463" s="2"/>
      <c r="NS463" s="2"/>
      <c r="NT463" s="2"/>
      <c r="NU463" s="2"/>
      <c r="NV463" s="2"/>
      <c r="NW463" s="2"/>
      <c r="NX463" s="2"/>
      <c r="NY463" s="2"/>
      <c r="NZ463" s="2"/>
      <c r="OA463" s="2"/>
      <c r="OB463" s="2"/>
      <c r="OC463" s="2"/>
      <c r="OD463" s="2"/>
      <c r="OE463" s="2"/>
      <c r="OF463" s="2"/>
      <c r="OG463" s="2"/>
      <c r="OH463" s="2"/>
      <c r="OI463" s="2"/>
      <c r="OJ463" s="2"/>
      <c r="OK463" s="2"/>
      <c r="OL463" s="2"/>
      <c r="OM463" s="2"/>
      <c r="ON463" s="2"/>
      <c r="OO463" s="2"/>
      <c r="OP463" s="2"/>
      <c r="OQ463" s="2"/>
      <c r="OR463" s="2"/>
      <c r="OS463" s="2"/>
      <c r="OT463" s="2"/>
      <c r="OU463" s="2"/>
      <c r="OV463" s="2"/>
      <c r="OW463" s="2"/>
      <c r="OX463" s="2"/>
      <c r="OY463" s="2"/>
      <c r="OZ463" s="2"/>
      <c r="PA463" s="2"/>
      <c r="PB463" s="2"/>
      <c r="PC463" s="2"/>
      <c r="PD463" s="2"/>
      <c r="PE463" s="2"/>
      <c r="PF463" s="2"/>
      <c r="PG463" s="2"/>
      <c r="PH463" s="2"/>
      <c r="PI463" s="2"/>
      <c r="PJ463" s="2"/>
      <c r="PK463" s="2"/>
      <c r="PL463" s="2"/>
      <c r="PM463" s="2"/>
      <c r="PN463" s="2"/>
      <c r="PO463" s="2"/>
      <c r="PP463" s="2"/>
      <c r="PQ463" s="2"/>
      <c r="PR463" s="2"/>
      <c r="PS463" s="2"/>
      <c r="PT463" s="2"/>
      <c r="PU463" s="2"/>
      <c r="PV463" s="2"/>
      <c r="PW463" s="2"/>
      <c r="PX463" s="2"/>
      <c r="PY463" s="2"/>
      <c r="PZ463" s="2"/>
      <c r="QA463" s="2"/>
      <c r="QB463" s="2"/>
      <c r="QC463" s="2"/>
      <c r="QD463" s="2"/>
      <c r="QE463" s="2"/>
      <c r="QF463" s="2"/>
      <c r="QG463" s="2"/>
      <c r="QH463" s="2"/>
      <c r="QI463" s="2"/>
      <c r="QJ463" s="2"/>
      <c r="QK463" s="2"/>
      <c r="QL463" s="2"/>
      <c r="QM463" s="2"/>
      <c r="QN463" s="2"/>
      <c r="QO463" s="2"/>
      <c r="QP463" s="2"/>
      <c r="QQ463" s="2"/>
      <c r="QR463" s="2"/>
      <c r="QS463" s="2"/>
      <c r="QT463" s="2"/>
      <c r="QU463" s="2"/>
      <c r="QV463" s="2"/>
      <c r="QW463" s="2"/>
      <c r="QX463" s="2"/>
      <c r="QY463" s="2"/>
      <c r="QZ463" s="2"/>
      <c r="RA463" s="2"/>
      <c r="RB463" s="2"/>
      <c r="RC463" s="2"/>
      <c r="RD463" s="2"/>
      <c r="RE463" s="2"/>
      <c r="RF463" s="2"/>
      <c r="RG463" s="2"/>
      <c r="RH463" s="2"/>
      <c r="RI463" s="2"/>
      <c r="RJ463" s="2"/>
      <c r="RK463" s="2"/>
      <c r="RL463" s="2"/>
      <c r="RM463" s="2"/>
      <c r="RN463" s="2"/>
      <c r="RO463" s="2"/>
      <c r="RP463" s="2"/>
      <c r="RQ463" s="2"/>
      <c r="RR463" s="2"/>
      <c r="RS463" s="2"/>
      <c r="RT463" s="2"/>
      <c r="RU463" s="2"/>
      <c r="RV463" s="2"/>
      <c r="RW463" s="2"/>
      <c r="RX463" s="2"/>
      <c r="RY463" s="2"/>
      <c r="RZ463" s="2"/>
      <c r="SA463" s="2"/>
      <c r="SB463" s="2"/>
      <c r="SC463" s="2"/>
      <c r="SD463" s="2"/>
      <c r="SE463" s="2"/>
      <c r="SF463" s="2"/>
      <c r="SG463" s="2"/>
      <c r="SH463" s="2"/>
      <c r="SI463" s="2"/>
      <c r="SJ463" s="2"/>
      <c r="SK463" s="2"/>
      <c r="SL463" s="2"/>
      <c r="SM463" s="2"/>
      <c r="SN463" s="2"/>
      <c r="SO463" s="2"/>
      <c r="SP463" s="2"/>
      <c r="SQ463" s="2"/>
      <c r="SR463" s="2"/>
      <c r="SS463" s="2"/>
      <c r="ST463" s="2"/>
      <c r="SU463" s="2"/>
      <c r="SV463" s="2"/>
      <c r="SW463" s="2"/>
      <c r="SX463" s="2"/>
      <c r="SY463" s="2"/>
      <c r="SZ463" s="2"/>
      <c r="TA463" s="2"/>
      <c r="TB463" s="2"/>
      <c r="TC463" s="2"/>
      <c r="TD463" s="2"/>
      <c r="TE463" s="2"/>
      <c r="TF463" s="2"/>
      <c r="TG463" s="2"/>
      <c r="TH463" s="2"/>
      <c r="TI463" s="2"/>
      <c r="TJ463" s="2"/>
      <c r="TK463" s="2"/>
      <c r="TL463" s="2"/>
      <c r="TM463" s="2"/>
      <c r="TN463" s="2"/>
      <c r="TO463" s="2"/>
      <c r="TP463" s="2"/>
      <c r="TQ463" s="2"/>
      <c r="TR463" s="2"/>
      <c r="TS463" s="2"/>
      <c r="TT463" s="2"/>
      <c r="TU463" s="2"/>
      <c r="TV463" s="2"/>
      <c r="TW463" s="2"/>
      <c r="TX463" s="2"/>
      <c r="TY463" s="2"/>
      <c r="TZ463" s="2"/>
      <c r="UA463" s="2"/>
      <c r="UB463" s="2"/>
      <c r="UC463" s="2"/>
      <c r="UD463" s="2"/>
      <c r="UE463" s="2"/>
      <c r="UF463" s="2"/>
      <c r="UG463" s="2"/>
      <c r="UH463" s="2"/>
      <c r="UI463" s="2"/>
      <c r="UJ463" s="2"/>
      <c r="UK463" s="2"/>
      <c r="UL463" s="2"/>
      <c r="UM463" s="2"/>
      <c r="UN463" s="2"/>
      <c r="UO463" s="2"/>
      <c r="UP463" s="2"/>
      <c r="UQ463" s="2"/>
      <c r="UR463" s="2"/>
      <c r="US463" s="2"/>
      <c r="UT463" s="2"/>
      <c r="UU463" s="2"/>
      <c r="UV463" s="2"/>
      <c r="UW463" s="2"/>
      <c r="UX463" s="2"/>
      <c r="UY463" s="2"/>
      <c r="UZ463" s="2"/>
      <c r="VA463" s="2"/>
      <c r="VB463" s="2"/>
      <c r="VC463" s="2"/>
      <c r="VD463" s="2"/>
      <c r="VE463" s="2"/>
      <c r="VF463" s="2"/>
      <c r="VG463" s="2"/>
      <c r="VH463" s="2"/>
      <c r="VI463" s="2"/>
      <c r="VJ463" s="2"/>
      <c r="VK463" s="2"/>
      <c r="VL463" s="2"/>
      <c r="VM463" s="2"/>
      <c r="VN463" s="2"/>
      <c r="VO463" s="2"/>
      <c r="VP463" s="2"/>
      <c r="VQ463" s="2"/>
      <c r="VR463" s="2"/>
      <c r="VS463" s="2"/>
      <c r="VT463" s="2"/>
      <c r="VU463" s="2"/>
      <c r="VV463" s="2"/>
      <c r="VW463" s="2"/>
      <c r="VX463" s="2"/>
      <c r="VY463" s="2"/>
      <c r="VZ463" s="2"/>
      <c r="WA463" s="2"/>
      <c r="WB463" s="2"/>
      <c r="WC463" s="2"/>
      <c r="WD463" s="2"/>
      <c r="WE463" s="2"/>
      <c r="WF463" s="2"/>
      <c r="WG463" s="2"/>
      <c r="WH463" s="2"/>
      <c r="WI463" s="2"/>
      <c r="WJ463" s="2"/>
      <c r="WK463" s="2"/>
      <c r="WL463" s="2"/>
      <c r="WM463" s="2"/>
      <c r="WN463" s="2"/>
    </row>
    <row r="464" spans="1:612" s="7" customFormat="1" ht="24.75" customHeight="1" x14ac:dyDescent="0.25">
      <c r="B464" s="580" t="str">
        <f t="shared" si="1443"/>
        <v>C5</v>
      </c>
      <c r="C464" s="608" t="s">
        <v>353</v>
      </c>
      <c r="D464" s="654">
        <v>40759</v>
      </c>
      <c r="E464" s="195"/>
      <c r="F464" s="195">
        <v>226441</v>
      </c>
      <c r="G464" s="195">
        <f>+D464+E464+F464</f>
        <v>267200</v>
      </c>
      <c r="H464" s="195">
        <v>37837</v>
      </c>
      <c r="I464" s="195"/>
      <c r="J464" s="195">
        <v>210203</v>
      </c>
      <c r="K464" s="655">
        <f>+H464+I464+J464</f>
        <v>248040</v>
      </c>
      <c r="L464" s="592"/>
      <c r="M464" s="195"/>
      <c r="N464" s="196" t="s">
        <v>332</v>
      </c>
      <c r="O464" s="197"/>
      <c r="P464" s="197"/>
      <c r="Q464" s="198"/>
      <c r="R464" s="198"/>
      <c r="S464" s="198"/>
      <c r="T464" s="199"/>
      <c r="U464" s="198"/>
      <c r="V464" s="198"/>
      <c r="W464" s="198"/>
      <c r="X464" s="198"/>
      <c r="Y464" s="198"/>
      <c r="Z464" s="198"/>
      <c r="AA464" s="198"/>
      <c r="AB464" s="198"/>
      <c r="AC464" s="198"/>
      <c r="AD464" s="198"/>
      <c r="AE464" s="198"/>
      <c r="AF464" s="198"/>
      <c r="AG464" s="420"/>
      <c r="AH464" s="387"/>
      <c r="AI464" s="200"/>
      <c r="AJ464" s="200"/>
      <c r="AK464" s="315">
        <f t="shared" si="1429"/>
        <v>0</v>
      </c>
      <c r="AL464" s="387"/>
      <c r="AM464" s="200"/>
      <c r="AN464" s="200"/>
      <c r="AO464" s="388">
        <f t="shared" si="1430"/>
        <v>0</v>
      </c>
      <c r="AP464" s="526"/>
      <c r="AQ464" s="200"/>
      <c r="AR464" s="200"/>
      <c r="AS464" s="315">
        <f t="shared" si="1431"/>
        <v>0</v>
      </c>
      <c r="AT464" s="387"/>
      <c r="AU464" s="200"/>
      <c r="AV464" s="200"/>
      <c r="AW464" s="388">
        <f t="shared" si="1432"/>
        <v>0</v>
      </c>
      <c r="AX464" s="526"/>
      <c r="AY464" s="200"/>
      <c r="AZ464" s="200"/>
      <c r="BA464" s="315">
        <f t="shared" si="1433"/>
        <v>0</v>
      </c>
      <c r="BB464" s="387"/>
      <c r="BC464" s="200"/>
      <c r="BD464" s="200"/>
      <c r="BE464" s="388">
        <f t="shared" si="1434"/>
        <v>0</v>
      </c>
      <c r="BF464" s="526"/>
      <c r="BG464" s="200"/>
      <c r="BH464" s="200"/>
      <c r="BI464" s="315">
        <f t="shared" si="1435"/>
        <v>0</v>
      </c>
      <c r="BJ464" s="387"/>
      <c r="BK464" s="200"/>
      <c r="BL464" s="200"/>
      <c r="BM464" s="388">
        <f t="shared" si="1436"/>
        <v>0</v>
      </c>
      <c r="BN464" s="526"/>
      <c r="BO464" s="200"/>
      <c r="BP464" s="200"/>
      <c r="BQ464" s="315">
        <f t="shared" si="1437"/>
        <v>0</v>
      </c>
      <c r="BR464" s="387"/>
      <c r="BS464" s="200"/>
      <c r="BT464" s="200"/>
      <c r="BU464" s="388">
        <f t="shared" si="1438"/>
        <v>0</v>
      </c>
      <c r="BV464" s="526"/>
      <c r="BW464" s="200"/>
      <c r="BX464" s="200"/>
      <c r="BY464" s="315">
        <f t="shared" si="1439"/>
        <v>0</v>
      </c>
      <c r="BZ464" s="387"/>
      <c r="CA464" s="200"/>
      <c r="CB464" s="200"/>
      <c r="CC464" s="388">
        <f t="shared" si="1440"/>
        <v>0</v>
      </c>
      <c r="CD464" s="387">
        <f t="shared" si="1441"/>
        <v>0</v>
      </c>
      <c r="CE464" s="200">
        <f t="shared" si="1442"/>
        <v>0</v>
      </c>
      <c r="CF464" s="200">
        <f t="shared" si="1442"/>
        <v>0</v>
      </c>
      <c r="CG464" s="388">
        <f t="shared" si="1442"/>
        <v>0</v>
      </c>
      <c r="CH464" s="695" t="s">
        <v>739</v>
      </c>
      <c r="CI464" s="118" t="s">
        <v>739</v>
      </c>
      <c r="CJ464" s="798"/>
      <c r="CK464" s="799"/>
      <c r="CL464" s="799"/>
      <c r="CM464" s="800"/>
      <c r="CN464" s="798">
        <v>0</v>
      </c>
      <c r="CO464" s="799">
        <f t="shared" si="1474"/>
        <v>0</v>
      </c>
      <c r="CP464" s="799">
        <f t="shared" si="1475"/>
        <v>0</v>
      </c>
      <c r="CQ464" s="799">
        <f t="shared" si="1476"/>
        <v>0</v>
      </c>
      <c r="CR464" s="884">
        <f t="shared" si="1477"/>
        <v>0</v>
      </c>
      <c r="CS464" s="800">
        <f t="shared" si="1478"/>
        <v>0</v>
      </c>
      <c r="CT464" s="2">
        <f t="shared" si="1479"/>
        <v>0</v>
      </c>
    </row>
    <row r="465" spans="1:612" ht="24.75" customHeight="1" x14ac:dyDescent="0.25">
      <c r="B465" s="580" t="str">
        <f t="shared" si="1443"/>
        <v>C5</v>
      </c>
      <c r="C465" s="596" t="s">
        <v>354</v>
      </c>
      <c r="D465" s="632">
        <f>+D466+D472+D477</f>
        <v>193956.96610169491</v>
      </c>
      <c r="E465" s="34">
        <f>+E466+E472+E477</f>
        <v>0</v>
      </c>
      <c r="F465" s="34">
        <f>+F466+F472+F477</f>
        <v>1077543.0338983051</v>
      </c>
      <c r="G465" s="34">
        <f t="shared" si="1445"/>
        <v>1271500</v>
      </c>
      <c r="H465" s="34">
        <f>+H466+H472+H477</f>
        <v>195433.62711864404</v>
      </c>
      <c r="I465" s="34">
        <f>+I466+I472+I477</f>
        <v>0</v>
      </c>
      <c r="J465" s="34">
        <f>+J466+J472+J477</f>
        <v>1085742.3728813559</v>
      </c>
      <c r="K465" s="633">
        <f>+K466+K472+K477</f>
        <v>1281176</v>
      </c>
      <c r="L465" s="585"/>
      <c r="M465" s="34"/>
      <c r="N465" s="57"/>
      <c r="O465" s="57"/>
      <c r="P465" s="57"/>
      <c r="Q465" s="57"/>
      <c r="R465" s="57"/>
      <c r="S465" s="57"/>
      <c r="T465" s="57"/>
      <c r="U465" s="57"/>
      <c r="V465" s="57"/>
      <c r="W465" s="57"/>
      <c r="X465" s="57"/>
      <c r="Y465" s="57"/>
      <c r="Z465" s="57"/>
      <c r="AA465" s="57"/>
      <c r="AB465" s="57"/>
      <c r="AC465" s="57"/>
      <c r="AD465" s="57"/>
      <c r="AE465" s="57"/>
      <c r="AF465" s="57"/>
      <c r="AG465" s="421"/>
      <c r="AH465" s="395">
        <f>+AH466+AH472+AH477</f>
        <v>0</v>
      </c>
      <c r="AI465" s="84">
        <f>+AI466+AI472+AI477</f>
        <v>0</v>
      </c>
      <c r="AJ465" s="84">
        <f>+AJ466+AJ472+AJ477</f>
        <v>0</v>
      </c>
      <c r="AK465" s="318">
        <f t="shared" si="1429"/>
        <v>0</v>
      </c>
      <c r="AL465" s="395">
        <f>+AL466+AL472+AL477</f>
        <v>0</v>
      </c>
      <c r="AM465" s="84">
        <f>+AM466+AM472+AM477</f>
        <v>0</v>
      </c>
      <c r="AN465" s="84">
        <f>+AN466+AN472+AN477</f>
        <v>0</v>
      </c>
      <c r="AO465" s="396">
        <f t="shared" si="1430"/>
        <v>0</v>
      </c>
      <c r="AP465" s="529">
        <f>+AP466+AP472+AP477</f>
        <v>0</v>
      </c>
      <c r="AQ465" s="84">
        <f>+AQ466+AQ472+AQ477</f>
        <v>0</v>
      </c>
      <c r="AR465" s="84">
        <f>+AR466+AR472+AR477</f>
        <v>0</v>
      </c>
      <c r="AS465" s="318">
        <f t="shared" si="1431"/>
        <v>0</v>
      </c>
      <c r="AT465" s="395">
        <f>+AT466+AT472+AT477</f>
        <v>0</v>
      </c>
      <c r="AU465" s="84">
        <f>+AU466+AU472+AU477</f>
        <v>0</v>
      </c>
      <c r="AV465" s="84">
        <f>+AV466+AV472+AV477</f>
        <v>0</v>
      </c>
      <c r="AW465" s="396">
        <f t="shared" si="1432"/>
        <v>0</v>
      </c>
      <c r="AX465" s="529">
        <f>+AX466+AX472+AX477</f>
        <v>0</v>
      </c>
      <c r="AY465" s="84">
        <f>+AY466+AY472+AY477</f>
        <v>0</v>
      </c>
      <c r="AZ465" s="84">
        <f>+AZ466+AZ472+AZ477</f>
        <v>0</v>
      </c>
      <c r="BA465" s="318">
        <f t="shared" si="1433"/>
        <v>0</v>
      </c>
      <c r="BB465" s="395">
        <f>+BB466+BB472+BB477</f>
        <v>3988</v>
      </c>
      <c r="BC465" s="84">
        <f>+BC466+BC472+BC477</f>
        <v>0</v>
      </c>
      <c r="BD465" s="84">
        <f>+BD466+BD472+BD477</f>
        <v>45872</v>
      </c>
      <c r="BE465" s="396">
        <f t="shared" si="1434"/>
        <v>49860</v>
      </c>
      <c r="BF465" s="529">
        <f>+BF466+BF472+BF477</f>
        <v>10507.2</v>
      </c>
      <c r="BG465" s="84">
        <f>+BG466+BG472+BG477</f>
        <v>0</v>
      </c>
      <c r="BH465" s="84">
        <f>+BH466+BH472+BH477</f>
        <v>120832.8</v>
      </c>
      <c r="BI465" s="318">
        <f t="shared" si="1435"/>
        <v>131340</v>
      </c>
      <c r="BJ465" s="395">
        <f>+BJ466+BJ472+BJ477</f>
        <v>8808</v>
      </c>
      <c r="BK465" s="84">
        <f>+BK466+BK472+BK477</f>
        <v>0</v>
      </c>
      <c r="BL465" s="84">
        <f>+BL466+BL472+BL477</f>
        <v>101292</v>
      </c>
      <c r="BM465" s="396">
        <f t="shared" si="1436"/>
        <v>110100</v>
      </c>
      <c r="BN465" s="529">
        <f>+BN466+BN472+BN477</f>
        <v>23022</v>
      </c>
      <c r="BO465" s="84">
        <f>+BO466+BO472+BO477</f>
        <v>0</v>
      </c>
      <c r="BP465" s="84">
        <f>+BP466+BP472+BP477</f>
        <v>161712</v>
      </c>
      <c r="BQ465" s="318">
        <f t="shared" si="1437"/>
        <v>184734</v>
      </c>
      <c r="BR465" s="395">
        <f>+BR466+BR472+BR477</f>
        <v>17334</v>
      </c>
      <c r="BS465" s="84">
        <f>+BS466+BS472+BS477</f>
        <v>0</v>
      </c>
      <c r="BT465" s="84">
        <f>+BT466+BT472+BT477</f>
        <v>96300</v>
      </c>
      <c r="BU465" s="396">
        <f t="shared" si="1438"/>
        <v>113634</v>
      </c>
      <c r="BV465" s="529">
        <f>+BV466+BV472+BV477</f>
        <v>22518</v>
      </c>
      <c r="BW465" s="84">
        <f>+BW466+BW472+BW477</f>
        <v>0</v>
      </c>
      <c r="BX465" s="84">
        <f>+BX466+BX472+BX477</f>
        <v>155916</v>
      </c>
      <c r="BY465" s="318">
        <f t="shared" si="1439"/>
        <v>178434</v>
      </c>
      <c r="BZ465" s="395">
        <f>+BZ466+BZ472+BZ477</f>
        <v>17334</v>
      </c>
      <c r="CA465" s="84">
        <f>+CA466+CA472+CA477</f>
        <v>0</v>
      </c>
      <c r="CB465" s="84">
        <f>+CB466+CB472+CB477</f>
        <v>96300</v>
      </c>
      <c r="CC465" s="396">
        <f t="shared" si="1440"/>
        <v>113634</v>
      </c>
      <c r="CD465" s="395">
        <f t="shared" si="1441"/>
        <v>103511.2</v>
      </c>
      <c r="CE465" s="84">
        <f t="shared" si="1442"/>
        <v>0</v>
      </c>
      <c r="CF465" s="84">
        <f t="shared" si="1442"/>
        <v>778224.8</v>
      </c>
      <c r="CG465" s="396">
        <f t="shared" si="1442"/>
        <v>881736</v>
      </c>
      <c r="CH465" s="695"/>
      <c r="CI465" s="118"/>
      <c r="CJ465" s="807">
        <f>IF(H465=0,IF(CD465&gt;0,"Error",H465-CD465),H465-CD465)</f>
        <v>91922.427118644046</v>
      </c>
      <c r="CK465" s="808">
        <f t="shared" ref="CK465:CK466" si="1485">IF(I465=0,IF(CE465&gt;0,"Error",I465-CE465),I465-CE465)</f>
        <v>0</v>
      </c>
      <c r="CL465" s="808">
        <f t="shared" ref="CL465:CL466" si="1486">IF(J465=0,IF(CF465&gt;0,"Error",J465-CF465),J465-CF465)</f>
        <v>307517.57288135588</v>
      </c>
      <c r="CM465" s="809">
        <f t="shared" ref="CM465:CM466" si="1487">IF(K465=0,IF(CG465&gt;0,"Error",K465-CG465),K465-CG465)</f>
        <v>399440</v>
      </c>
      <c r="CN465" s="807">
        <v>0</v>
      </c>
      <c r="CO465" s="808">
        <f t="shared" si="1474"/>
        <v>0</v>
      </c>
      <c r="CP465" s="808">
        <f t="shared" si="1475"/>
        <v>103511.2</v>
      </c>
      <c r="CQ465" s="808">
        <f t="shared" si="1476"/>
        <v>0</v>
      </c>
      <c r="CR465" s="887">
        <f t="shared" si="1477"/>
        <v>778224.8</v>
      </c>
      <c r="CS465" s="809">
        <f t="shared" si="1478"/>
        <v>881736</v>
      </c>
      <c r="CT465" s="2">
        <f t="shared" si="1479"/>
        <v>0</v>
      </c>
    </row>
    <row r="466" spans="1:612" s="4" customFormat="1" ht="24.75" customHeight="1" x14ac:dyDescent="0.25">
      <c r="A466" s="7"/>
      <c r="B466" s="580" t="str">
        <f t="shared" si="1443"/>
        <v>C5</v>
      </c>
      <c r="C466" s="597" t="s">
        <v>355</v>
      </c>
      <c r="D466" s="630">
        <f t="shared" ref="D466:G466" si="1488">+D467</f>
        <v>45732</v>
      </c>
      <c r="E466" s="38">
        <f t="shared" si="1488"/>
        <v>0</v>
      </c>
      <c r="F466" s="38">
        <f t="shared" si="1488"/>
        <v>254068</v>
      </c>
      <c r="G466" s="38">
        <f t="shared" si="1488"/>
        <v>299800</v>
      </c>
      <c r="H466" s="38">
        <v>59155.932203389821</v>
      </c>
      <c r="I466" s="38"/>
      <c r="J466" s="38">
        <v>328644.06779661018</v>
      </c>
      <c r="K466" s="631">
        <f>+H466+J466</f>
        <v>387800</v>
      </c>
      <c r="L466" s="584">
        <v>387800</v>
      </c>
      <c r="M466" s="38"/>
      <c r="N466" s="76"/>
      <c r="O466" s="39"/>
      <c r="P466" s="39"/>
      <c r="Q466" s="77"/>
      <c r="R466" s="77"/>
      <c r="S466" s="77"/>
      <c r="T466" s="78"/>
      <c r="U466" s="77"/>
      <c r="V466" s="40"/>
      <c r="W466" s="40"/>
      <c r="X466" s="40"/>
      <c r="Y466" s="40"/>
      <c r="Z466" s="40"/>
      <c r="AA466" s="40"/>
      <c r="AB466" s="40"/>
      <c r="AC466" s="40"/>
      <c r="AD466" s="40"/>
      <c r="AE466" s="40"/>
      <c r="AF466" s="40"/>
      <c r="AG466" s="414"/>
      <c r="AH466" s="333">
        <f>+AH467+AH468+AH469+AH470+AH471</f>
        <v>0</v>
      </c>
      <c r="AI466" s="22">
        <f t="shared" ref="AI466:AJ466" si="1489">+AI467+AI468+AI469+AI470+AI471</f>
        <v>0</v>
      </c>
      <c r="AJ466" s="22">
        <f t="shared" si="1489"/>
        <v>0</v>
      </c>
      <c r="AK466" s="281">
        <f t="shared" si="1429"/>
        <v>0</v>
      </c>
      <c r="AL466" s="333">
        <f>+AL467+AL468+AL469+AL470+AL471</f>
        <v>0</v>
      </c>
      <c r="AM466" s="22">
        <f>+AM467+AM468+AM469+AM470+AM471</f>
        <v>0</v>
      </c>
      <c r="AN466" s="22">
        <f>+AN467+AN468+AN469+AN470+AN471</f>
        <v>0</v>
      </c>
      <c r="AO466" s="334">
        <f t="shared" si="1430"/>
        <v>0</v>
      </c>
      <c r="AP466" s="492">
        <f>+AP467+AP468+AP469+AP470+AP471</f>
        <v>0</v>
      </c>
      <c r="AQ466" s="22">
        <f t="shared" ref="AQ466:AR466" si="1490">+AQ467+AQ468+AQ469+AQ470+AQ471</f>
        <v>0</v>
      </c>
      <c r="AR466" s="22">
        <f t="shared" si="1490"/>
        <v>0</v>
      </c>
      <c r="AS466" s="281">
        <f t="shared" si="1431"/>
        <v>0</v>
      </c>
      <c r="AT466" s="333">
        <f>+AT467+AT468+AT469+AT470+AT471</f>
        <v>0</v>
      </c>
      <c r="AU466" s="22">
        <f t="shared" ref="AU466:AV466" si="1491">+AU467+AU468+AU469+AU470+AU471</f>
        <v>0</v>
      </c>
      <c r="AV466" s="22">
        <f t="shared" si="1491"/>
        <v>0</v>
      </c>
      <c r="AW466" s="334">
        <f t="shared" si="1432"/>
        <v>0</v>
      </c>
      <c r="AX466" s="492">
        <f>+AX467+AX468+AX469+AX470+AX471</f>
        <v>0</v>
      </c>
      <c r="AY466" s="22">
        <f t="shared" ref="AY466:AZ466" si="1492">+AY467+AY468+AY469+AY470+AY471</f>
        <v>0</v>
      </c>
      <c r="AZ466" s="22">
        <f t="shared" si="1492"/>
        <v>0</v>
      </c>
      <c r="BA466" s="281">
        <f t="shared" si="1433"/>
        <v>0</v>
      </c>
      <c r="BB466" s="333">
        <f>BB467</f>
        <v>3988</v>
      </c>
      <c r="BC466" s="22">
        <f t="shared" ref="BC466:BD466" si="1493">BC467</f>
        <v>0</v>
      </c>
      <c r="BD466" s="22">
        <f t="shared" si="1493"/>
        <v>45872</v>
      </c>
      <c r="BE466" s="334">
        <f>BB466+BC466+BD466</f>
        <v>49860</v>
      </c>
      <c r="BF466" s="492">
        <f>BF467</f>
        <v>8275.2000000000007</v>
      </c>
      <c r="BG466" s="22">
        <f t="shared" ref="BG466" si="1494">BG467</f>
        <v>0</v>
      </c>
      <c r="BH466" s="22">
        <f t="shared" ref="BH466" si="1495">BH467</f>
        <v>95164.800000000003</v>
      </c>
      <c r="BI466" s="281">
        <f>BF466+BG466+BH466</f>
        <v>103440</v>
      </c>
      <c r="BJ466" s="333">
        <f>BJ467</f>
        <v>8808</v>
      </c>
      <c r="BK466" s="22">
        <f t="shared" ref="BK466" si="1496">BK467</f>
        <v>0</v>
      </c>
      <c r="BL466" s="22">
        <f t="shared" ref="BL466" si="1497">BL467</f>
        <v>101292</v>
      </c>
      <c r="BM466" s="334">
        <f>BJ466+BK466+BL466</f>
        <v>110100</v>
      </c>
      <c r="BN466" s="492">
        <f>BN467</f>
        <v>3456</v>
      </c>
      <c r="BO466" s="22">
        <f t="shared" ref="BO466" si="1498">BO467</f>
        <v>0</v>
      </c>
      <c r="BP466" s="22">
        <f t="shared" ref="BP466" si="1499">BP467</f>
        <v>39744</v>
      </c>
      <c r="BQ466" s="281">
        <f>BN466+BO466+BP466</f>
        <v>43200</v>
      </c>
      <c r="BR466" s="333">
        <f>BR467</f>
        <v>0</v>
      </c>
      <c r="BS466" s="22">
        <f t="shared" ref="BS466" si="1500">BS467</f>
        <v>0</v>
      </c>
      <c r="BT466" s="22">
        <f t="shared" ref="BT466" si="1501">BT467</f>
        <v>0</v>
      </c>
      <c r="BU466" s="334">
        <f>BR466+BS466+BT466</f>
        <v>0</v>
      </c>
      <c r="BV466" s="492">
        <f>BV467</f>
        <v>2208</v>
      </c>
      <c r="BW466" s="22">
        <f t="shared" ref="BW466" si="1502">BW467</f>
        <v>0</v>
      </c>
      <c r="BX466" s="22">
        <f t="shared" ref="BX466" si="1503">BX467</f>
        <v>25392</v>
      </c>
      <c r="BY466" s="281">
        <f>BV466+BW466+BX466</f>
        <v>27600</v>
      </c>
      <c r="BZ466" s="333">
        <f>BZ467</f>
        <v>0</v>
      </c>
      <c r="CA466" s="22">
        <f t="shared" ref="CA466" si="1504">CA467</f>
        <v>0</v>
      </c>
      <c r="CB466" s="22">
        <f t="shared" ref="CB466" si="1505">CB467</f>
        <v>0</v>
      </c>
      <c r="CC466" s="334">
        <f>BZ466+CA466+CB466</f>
        <v>0</v>
      </c>
      <c r="CD466" s="333">
        <f t="shared" si="1441"/>
        <v>26735.200000000001</v>
      </c>
      <c r="CE466" s="22">
        <f t="shared" si="1442"/>
        <v>0</v>
      </c>
      <c r="CF466" s="22">
        <f t="shared" si="1442"/>
        <v>307464.8</v>
      </c>
      <c r="CG466" s="334">
        <f t="shared" si="1442"/>
        <v>334200</v>
      </c>
      <c r="CH466" s="695" t="s">
        <v>739</v>
      </c>
      <c r="CI466" s="118" t="s">
        <v>739</v>
      </c>
      <c r="CJ466" s="750">
        <f>IF(H466=0,IF(CD466&gt;0,"Error",H466-CD466),H466-CD466)</f>
        <v>32420.73220338982</v>
      </c>
      <c r="CK466" s="751">
        <f t="shared" si="1485"/>
        <v>0</v>
      </c>
      <c r="CL466" s="751">
        <f t="shared" si="1486"/>
        <v>21179.267796610191</v>
      </c>
      <c r="CM466" s="752">
        <f t="shared" si="1487"/>
        <v>53600</v>
      </c>
      <c r="CN466" s="750">
        <v>0</v>
      </c>
      <c r="CO466" s="751">
        <f t="shared" si="1474"/>
        <v>0</v>
      </c>
      <c r="CP466" s="751">
        <f t="shared" si="1475"/>
        <v>26735.200000000001</v>
      </c>
      <c r="CQ466" s="751">
        <f t="shared" si="1476"/>
        <v>0</v>
      </c>
      <c r="CR466" s="863">
        <f t="shared" si="1477"/>
        <v>307464.8</v>
      </c>
      <c r="CS466" s="752">
        <f t="shared" si="1478"/>
        <v>334200</v>
      </c>
      <c r="CT466" s="2">
        <f t="shared" si="1479"/>
        <v>0</v>
      </c>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c r="IW466" s="2"/>
      <c r="IX466" s="2"/>
      <c r="IY466" s="2"/>
      <c r="IZ466" s="2"/>
      <c r="JA466" s="2"/>
      <c r="JB466" s="2"/>
      <c r="JC466" s="2"/>
      <c r="JD466" s="2"/>
      <c r="JE466" s="2"/>
      <c r="JF466" s="2"/>
      <c r="JG466" s="2"/>
      <c r="JH466" s="2"/>
      <c r="JI466" s="2"/>
      <c r="JJ466" s="2"/>
      <c r="JK466" s="2"/>
      <c r="JL466" s="2"/>
      <c r="JM466" s="2"/>
      <c r="JN466" s="2"/>
      <c r="JO466" s="2"/>
      <c r="JP466" s="2"/>
      <c r="JQ466" s="2"/>
      <c r="JR466" s="2"/>
      <c r="JS466" s="2"/>
      <c r="JT466" s="2"/>
      <c r="JU466" s="2"/>
      <c r="JV466" s="2"/>
      <c r="JW466" s="2"/>
      <c r="JX466" s="2"/>
      <c r="JY466" s="2"/>
      <c r="JZ466" s="2"/>
      <c r="KA466" s="2"/>
      <c r="KB466" s="2"/>
      <c r="KC466" s="2"/>
      <c r="KD466" s="2"/>
      <c r="KE466" s="2"/>
      <c r="KF466" s="2"/>
      <c r="KG466" s="2"/>
      <c r="KH466" s="2"/>
      <c r="KI466" s="2"/>
      <c r="KJ466" s="2"/>
      <c r="KK466" s="2"/>
      <c r="KL466" s="2"/>
      <c r="KM466" s="2"/>
      <c r="KN466" s="2"/>
      <c r="KO466" s="2"/>
      <c r="KP466" s="2"/>
      <c r="KQ466" s="2"/>
      <c r="KR466" s="2"/>
      <c r="KS466" s="2"/>
      <c r="KT466" s="2"/>
      <c r="KU466" s="2"/>
      <c r="KV466" s="2"/>
      <c r="KW466" s="2"/>
      <c r="KX466" s="2"/>
      <c r="KY466" s="2"/>
      <c r="KZ466" s="2"/>
      <c r="LA466" s="2"/>
      <c r="LB466" s="2"/>
      <c r="LC466" s="2"/>
      <c r="LD466" s="2"/>
      <c r="LE466" s="2"/>
      <c r="LF466" s="2"/>
      <c r="LG466" s="2"/>
      <c r="LH466" s="2"/>
      <c r="LI466" s="2"/>
      <c r="LJ466" s="2"/>
      <c r="LK466" s="2"/>
      <c r="LL466" s="2"/>
      <c r="LM466" s="2"/>
      <c r="LN466" s="2"/>
      <c r="LO466" s="2"/>
      <c r="LP466" s="2"/>
      <c r="LQ466" s="2"/>
      <c r="LR466" s="2"/>
      <c r="LS466" s="2"/>
      <c r="LT466" s="2"/>
      <c r="LU466" s="2"/>
      <c r="LV466" s="2"/>
      <c r="LW466" s="2"/>
      <c r="LX466" s="2"/>
      <c r="LY466" s="2"/>
      <c r="LZ466" s="2"/>
      <c r="MA466" s="2"/>
      <c r="MB466" s="2"/>
      <c r="MC466" s="2"/>
      <c r="MD466" s="2"/>
      <c r="ME466" s="2"/>
      <c r="MF466" s="2"/>
      <c r="MG466" s="2"/>
      <c r="MH466" s="2"/>
      <c r="MI466" s="2"/>
      <c r="MJ466" s="2"/>
      <c r="MK466" s="2"/>
      <c r="ML466" s="2"/>
      <c r="MM466" s="2"/>
      <c r="MN466" s="2"/>
      <c r="MO466" s="2"/>
      <c r="MP466" s="2"/>
      <c r="MQ466" s="2"/>
      <c r="MR466" s="2"/>
      <c r="MS466" s="2"/>
      <c r="MT466" s="2"/>
      <c r="MU466" s="2"/>
      <c r="MV466" s="2"/>
      <c r="MW466" s="2"/>
      <c r="MX466" s="2"/>
      <c r="MY466" s="2"/>
      <c r="MZ466" s="2"/>
      <c r="NA466" s="2"/>
      <c r="NB466" s="2"/>
      <c r="NC466" s="2"/>
      <c r="ND466" s="2"/>
      <c r="NE466" s="2"/>
      <c r="NF466" s="2"/>
      <c r="NG466" s="2"/>
      <c r="NH466" s="2"/>
      <c r="NI466" s="2"/>
      <c r="NJ466" s="2"/>
      <c r="NK466" s="2"/>
      <c r="NL466" s="2"/>
      <c r="NM466" s="2"/>
      <c r="NN466" s="2"/>
      <c r="NO466" s="2"/>
      <c r="NP466" s="2"/>
      <c r="NQ466" s="2"/>
      <c r="NR466" s="2"/>
      <c r="NS466" s="2"/>
      <c r="NT466" s="2"/>
      <c r="NU466" s="2"/>
      <c r="NV466" s="2"/>
      <c r="NW466" s="2"/>
      <c r="NX466" s="2"/>
      <c r="NY466" s="2"/>
      <c r="NZ466" s="2"/>
      <c r="OA466" s="2"/>
      <c r="OB466" s="2"/>
      <c r="OC466" s="2"/>
      <c r="OD466" s="2"/>
      <c r="OE466" s="2"/>
      <c r="OF466" s="2"/>
      <c r="OG466" s="2"/>
      <c r="OH466" s="2"/>
      <c r="OI466" s="2"/>
      <c r="OJ466" s="2"/>
      <c r="OK466" s="2"/>
      <c r="OL466" s="2"/>
      <c r="OM466" s="2"/>
      <c r="ON466" s="2"/>
      <c r="OO466" s="2"/>
      <c r="OP466" s="2"/>
      <c r="OQ466" s="2"/>
      <c r="OR466" s="2"/>
      <c r="OS466" s="2"/>
      <c r="OT466" s="2"/>
      <c r="OU466" s="2"/>
      <c r="OV466" s="2"/>
      <c r="OW466" s="2"/>
      <c r="OX466" s="2"/>
      <c r="OY466" s="2"/>
      <c r="OZ466" s="2"/>
      <c r="PA466" s="2"/>
      <c r="PB466" s="2"/>
      <c r="PC466" s="2"/>
      <c r="PD466" s="2"/>
      <c r="PE466" s="2"/>
      <c r="PF466" s="2"/>
      <c r="PG466" s="2"/>
      <c r="PH466" s="2"/>
      <c r="PI466" s="2"/>
      <c r="PJ466" s="2"/>
      <c r="PK466" s="2"/>
      <c r="PL466" s="2"/>
      <c r="PM466" s="2"/>
      <c r="PN466" s="2"/>
      <c r="PO466" s="2"/>
      <c r="PP466" s="2"/>
      <c r="PQ466" s="2"/>
      <c r="PR466" s="2"/>
      <c r="PS466" s="2"/>
      <c r="PT466" s="2"/>
      <c r="PU466" s="2"/>
      <c r="PV466" s="2"/>
      <c r="PW466" s="2"/>
      <c r="PX466" s="2"/>
      <c r="PY466" s="2"/>
      <c r="PZ466" s="2"/>
      <c r="QA466" s="2"/>
      <c r="QB466" s="2"/>
      <c r="QC466" s="2"/>
      <c r="QD466" s="2"/>
      <c r="QE466" s="2"/>
      <c r="QF466" s="2"/>
      <c r="QG466" s="2"/>
      <c r="QH466" s="2"/>
      <c r="QI466" s="2"/>
      <c r="QJ466" s="2"/>
      <c r="QK466" s="2"/>
      <c r="QL466" s="2"/>
      <c r="QM466" s="2"/>
      <c r="QN466" s="2"/>
      <c r="QO466" s="2"/>
      <c r="QP466" s="2"/>
      <c r="QQ466" s="2"/>
      <c r="QR466" s="2"/>
      <c r="QS466" s="2"/>
      <c r="QT466" s="2"/>
      <c r="QU466" s="2"/>
      <c r="QV466" s="2"/>
      <c r="QW466" s="2"/>
      <c r="QX466" s="2"/>
      <c r="QY466" s="2"/>
      <c r="QZ466" s="2"/>
      <c r="RA466" s="2"/>
      <c r="RB466" s="2"/>
      <c r="RC466" s="2"/>
      <c r="RD466" s="2"/>
      <c r="RE466" s="2"/>
      <c r="RF466" s="2"/>
      <c r="RG466" s="2"/>
      <c r="RH466" s="2"/>
      <c r="RI466" s="2"/>
      <c r="RJ466" s="2"/>
      <c r="RK466" s="2"/>
      <c r="RL466" s="2"/>
      <c r="RM466" s="2"/>
      <c r="RN466" s="2"/>
      <c r="RO466" s="2"/>
      <c r="RP466" s="2"/>
      <c r="RQ466" s="2"/>
      <c r="RR466" s="2"/>
      <c r="RS466" s="2"/>
      <c r="RT466" s="2"/>
      <c r="RU466" s="2"/>
      <c r="RV466" s="2"/>
      <c r="RW466" s="2"/>
      <c r="RX466" s="2"/>
      <c r="RY466" s="2"/>
      <c r="RZ466" s="2"/>
      <c r="SA466" s="2"/>
      <c r="SB466" s="2"/>
      <c r="SC466" s="2"/>
      <c r="SD466" s="2"/>
      <c r="SE466" s="2"/>
      <c r="SF466" s="2"/>
      <c r="SG466" s="2"/>
      <c r="SH466" s="2"/>
      <c r="SI466" s="2"/>
      <c r="SJ466" s="2"/>
      <c r="SK466" s="2"/>
      <c r="SL466" s="2"/>
      <c r="SM466" s="2"/>
      <c r="SN466" s="2"/>
      <c r="SO466" s="2"/>
      <c r="SP466" s="2"/>
      <c r="SQ466" s="2"/>
      <c r="SR466" s="2"/>
      <c r="SS466" s="2"/>
      <c r="ST466" s="2"/>
      <c r="SU466" s="2"/>
      <c r="SV466" s="2"/>
      <c r="SW466" s="2"/>
      <c r="SX466" s="2"/>
      <c r="SY466" s="2"/>
      <c r="SZ466" s="2"/>
      <c r="TA466" s="2"/>
      <c r="TB466" s="2"/>
      <c r="TC466" s="2"/>
      <c r="TD466" s="2"/>
      <c r="TE466" s="2"/>
      <c r="TF466" s="2"/>
      <c r="TG466" s="2"/>
      <c r="TH466" s="2"/>
      <c r="TI466" s="2"/>
      <c r="TJ466" s="2"/>
      <c r="TK466" s="2"/>
      <c r="TL466" s="2"/>
      <c r="TM466" s="2"/>
      <c r="TN466" s="2"/>
      <c r="TO466" s="2"/>
      <c r="TP466" s="2"/>
      <c r="TQ466" s="2"/>
      <c r="TR466" s="2"/>
      <c r="TS466" s="2"/>
      <c r="TT466" s="2"/>
      <c r="TU466" s="2"/>
      <c r="TV466" s="2"/>
      <c r="TW466" s="2"/>
      <c r="TX466" s="2"/>
      <c r="TY466" s="2"/>
      <c r="TZ466" s="2"/>
      <c r="UA466" s="2"/>
      <c r="UB466" s="2"/>
      <c r="UC466" s="2"/>
      <c r="UD466" s="2"/>
      <c r="UE466" s="2"/>
      <c r="UF466" s="2"/>
      <c r="UG466" s="2"/>
      <c r="UH466" s="2"/>
      <c r="UI466" s="2"/>
      <c r="UJ466" s="2"/>
      <c r="UK466" s="2"/>
      <c r="UL466" s="2"/>
      <c r="UM466" s="2"/>
      <c r="UN466" s="2"/>
      <c r="UO466" s="2"/>
      <c r="UP466" s="2"/>
      <c r="UQ466" s="2"/>
      <c r="UR466" s="2"/>
      <c r="US466" s="2"/>
      <c r="UT466" s="2"/>
      <c r="UU466" s="2"/>
      <c r="UV466" s="2"/>
      <c r="UW466" s="2"/>
      <c r="UX466" s="2"/>
      <c r="UY466" s="2"/>
      <c r="UZ466" s="2"/>
      <c r="VA466" s="2"/>
      <c r="VB466" s="2"/>
      <c r="VC466" s="2"/>
      <c r="VD466" s="2"/>
      <c r="VE466" s="2"/>
      <c r="VF466" s="2"/>
      <c r="VG466" s="2"/>
      <c r="VH466" s="2"/>
      <c r="VI466" s="2"/>
      <c r="VJ466" s="2"/>
      <c r="VK466" s="2"/>
      <c r="VL466" s="2"/>
      <c r="VM466" s="2"/>
      <c r="VN466" s="2"/>
      <c r="VO466" s="2"/>
      <c r="VP466" s="2"/>
      <c r="VQ466" s="2"/>
      <c r="VR466" s="2"/>
      <c r="VS466" s="2"/>
      <c r="VT466" s="2"/>
      <c r="VU466" s="2"/>
      <c r="VV466" s="2"/>
      <c r="VW466" s="2"/>
      <c r="VX466" s="2"/>
      <c r="VY466" s="2"/>
      <c r="VZ466" s="2"/>
      <c r="WA466" s="2"/>
      <c r="WB466" s="2"/>
      <c r="WC466" s="2"/>
      <c r="WD466" s="2"/>
      <c r="WE466" s="2"/>
      <c r="WF466" s="2"/>
      <c r="WG466" s="2"/>
      <c r="WH466" s="2"/>
      <c r="WI466" s="2"/>
      <c r="WJ466" s="2"/>
      <c r="WK466" s="2"/>
      <c r="WL466" s="2"/>
      <c r="WM466" s="2"/>
      <c r="WN466" s="2"/>
    </row>
    <row r="467" spans="1:612" ht="24.75" customHeight="1" x14ac:dyDescent="0.25">
      <c r="B467" s="580" t="str">
        <f t="shared" si="1443"/>
        <v>C5</v>
      </c>
      <c r="C467" s="608" t="s">
        <v>356</v>
      </c>
      <c r="D467" s="654">
        <v>45732</v>
      </c>
      <c r="E467" s="195"/>
      <c r="F467" s="195">
        <v>254068</v>
      </c>
      <c r="G467" s="195">
        <f>+D467+E467+F467</f>
        <v>299800</v>
      </c>
      <c r="H467" s="195">
        <v>59156</v>
      </c>
      <c r="I467" s="195"/>
      <c r="J467" s="195">
        <v>328644</v>
      </c>
      <c r="K467" s="655">
        <f>+H467+I467+J467</f>
        <v>387800</v>
      </c>
      <c r="L467" s="592"/>
      <c r="M467" s="195"/>
      <c r="N467" s="196" t="s">
        <v>332</v>
      </c>
      <c r="O467" s="197"/>
      <c r="P467" s="197"/>
      <c r="Q467" s="197"/>
      <c r="R467" s="197"/>
      <c r="S467" s="197"/>
      <c r="T467" s="197"/>
      <c r="U467" s="197"/>
      <c r="V467" s="197"/>
      <c r="W467" s="197"/>
      <c r="X467" s="197"/>
      <c r="Y467" s="197"/>
      <c r="Z467" s="197"/>
      <c r="AA467" s="197"/>
      <c r="AB467" s="197"/>
      <c r="AC467" s="197"/>
      <c r="AD467" s="197"/>
      <c r="AE467" s="197"/>
      <c r="AF467" s="197"/>
      <c r="AG467" s="420"/>
      <c r="AH467" s="391"/>
      <c r="AI467" s="202"/>
      <c r="AJ467" s="202"/>
      <c r="AK467" s="316">
        <f t="shared" si="1429"/>
        <v>0</v>
      </c>
      <c r="AL467" s="391"/>
      <c r="AM467" s="202"/>
      <c r="AN467" s="202"/>
      <c r="AO467" s="392">
        <f t="shared" si="1430"/>
        <v>0</v>
      </c>
      <c r="AP467" s="527"/>
      <c r="AQ467" s="202"/>
      <c r="AR467" s="202"/>
      <c r="AS467" s="316">
        <f t="shared" si="1431"/>
        <v>0</v>
      </c>
      <c r="AT467" s="391"/>
      <c r="AU467" s="202"/>
      <c r="AV467" s="202"/>
      <c r="AW467" s="392">
        <f t="shared" si="1432"/>
        <v>0</v>
      </c>
      <c r="AX467" s="527"/>
      <c r="AY467" s="202"/>
      <c r="AZ467" s="202"/>
      <c r="BA467" s="316">
        <f t="shared" si="1433"/>
        <v>0</v>
      </c>
      <c r="BB467" s="391">
        <f>BB468+BB469+BB470+BB471</f>
        <v>3988</v>
      </c>
      <c r="BC467" s="202">
        <f>BC468+BC469+BC470+BC471</f>
        <v>0</v>
      </c>
      <c r="BD467" s="202">
        <f>BD468+BD469+BD470+BD471</f>
        <v>45872</v>
      </c>
      <c r="BE467" s="392">
        <f>BB467+BC467+BD467</f>
        <v>49860</v>
      </c>
      <c r="BF467" s="527">
        <f>BF468+BF469+BF470+BF471</f>
        <v>8275.2000000000007</v>
      </c>
      <c r="BG467" s="202">
        <f>BG468+BG469+BG470+BG471</f>
        <v>0</v>
      </c>
      <c r="BH467" s="202">
        <f>BH468+BH469+BH470+BH471</f>
        <v>95164.800000000003</v>
      </c>
      <c r="BI467" s="316">
        <f>BF467+BG467+BH467</f>
        <v>103440</v>
      </c>
      <c r="BJ467" s="391">
        <f>BJ468+BJ469+BJ470+BJ471</f>
        <v>8808</v>
      </c>
      <c r="BK467" s="202">
        <f>BK468+BK469+BK470+BK471</f>
        <v>0</v>
      </c>
      <c r="BL467" s="202">
        <f>BL468+BL469+BL470+BL471</f>
        <v>101292</v>
      </c>
      <c r="BM467" s="392">
        <f>BJ467+BK467+BL467</f>
        <v>110100</v>
      </c>
      <c r="BN467" s="527">
        <f>BN468+BN469+BN470+BN471</f>
        <v>3456</v>
      </c>
      <c r="BO467" s="202">
        <f>BO468+BO469+BO470+BO471</f>
        <v>0</v>
      </c>
      <c r="BP467" s="202">
        <f>BP468+BP469+BP470+BP471</f>
        <v>39744</v>
      </c>
      <c r="BQ467" s="316">
        <f>BN467+BO467+BP467</f>
        <v>43200</v>
      </c>
      <c r="BR467" s="391">
        <f>BR468+BR469+BR470+BR471</f>
        <v>0</v>
      </c>
      <c r="BS467" s="202">
        <f>BS468+BS469+BS470+BS471</f>
        <v>0</v>
      </c>
      <c r="BT467" s="202">
        <f>BT468+BT469+BT470+BT471</f>
        <v>0</v>
      </c>
      <c r="BU467" s="392">
        <f>BR467+BS467+BT467</f>
        <v>0</v>
      </c>
      <c r="BV467" s="527">
        <f>BV468+BV469+BV470+BV471</f>
        <v>2208</v>
      </c>
      <c r="BW467" s="202">
        <f>BW468+BW469+BW470+BW471</f>
        <v>0</v>
      </c>
      <c r="BX467" s="202">
        <f>BX468+BX469+BX470+BX471</f>
        <v>25392</v>
      </c>
      <c r="BY467" s="316">
        <f>BV467+BW467+BX467</f>
        <v>27600</v>
      </c>
      <c r="BZ467" s="391">
        <f>BZ468+BZ469+BZ470+BZ471</f>
        <v>0</v>
      </c>
      <c r="CA467" s="202">
        <f>CA468+CA469+CA470+CA471</f>
        <v>0</v>
      </c>
      <c r="CB467" s="202">
        <f>CB468+CB469+CB470+CB471</f>
        <v>0</v>
      </c>
      <c r="CC467" s="392">
        <f>BZ467+CA467+CB467</f>
        <v>0</v>
      </c>
      <c r="CD467" s="391">
        <f t="shared" si="1441"/>
        <v>26735.200000000001</v>
      </c>
      <c r="CE467" s="202">
        <f t="shared" si="1442"/>
        <v>0</v>
      </c>
      <c r="CF467" s="202">
        <f t="shared" si="1442"/>
        <v>307464.8</v>
      </c>
      <c r="CG467" s="392">
        <f t="shared" si="1442"/>
        <v>334200</v>
      </c>
      <c r="CH467" s="695" t="s">
        <v>739</v>
      </c>
      <c r="CI467" s="118" t="s">
        <v>739</v>
      </c>
      <c r="CJ467" s="801"/>
      <c r="CK467" s="802"/>
      <c r="CL467" s="802"/>
      <c r="CM467" s="803"/>
      <c r="CN467" s="801">
        <v>0</v>
      </c>
      <c r="CO467" s="802">
        <f t="shared" si="1474"/>
        <v>0</v>
      </c>
      <c r="CP467" s="802">
        <f t="shared" si="1475"/>
        <v>26735.200000000001</v>
      </c>
      <c r="CQ467" s="802">
        <f t="shared" si="1476"/>
        <v>0</v>
      </c>
      <c r="CR467" s="885">
        <f t="shared" si="1477"/>
        <v>307464.8</v>
      </c>
      <c r="CS467" s="803">
        <f t="shared" si="1478"/>
        <v>334200</v>
      </c>
      <c r="CT467" s="2">
        <f t="shared" si="1479"/>
        <v>0</v>
      </c>
    </row>
    <row r="468" spans="1:612" ht="24.75" customHeight="1" x14ac:dyDescent="0.25">
      <c r="B468" s="580" t="str">
        <f t="shared" si="1443"/>
        <v>C5</v>
      </c>
      <c r="C468" s="598" t="s">
        <v>357</v>
      </c>
      <c r="D468" s="480"/>
      <c r="E468" s="272"/>
      <c r="F468" s="272"/>
      <c r="G468" s="272"/>
      <c r="H468" s="272"/>
      <c r="I468" s="272"/>
      <c r="J468" s="272"/>
      <c r="K468" s="457">
        <v>69000</v>
      </c>
      <c r="L468" s="519"/>
      <c r="M468" s="48"/>
      <c r="N468" s="74" t="s">
        <v>332</v>
      </c>
      <c r="O468" s="80">
        <v>44673</v>
      </c>
      <c r="P468" s="46">
        <v>44808</v>
      </c>
      <c r="Q468" s="51" t="s">
        <v>72</v>
      </c>
      <c r="R468" s="51">
        <v>1</v>
      </c>
      <c r="S468" s="51"/>
      <c r="T468" s="51" t="s">
        <v>28</v>
      </c>
      <c r="U468" s="51" t="s">
        <v>169</v>
      </c>
      <c r="V468" s="51" t="s">
        <v>60</v>
      </c>
      <c r="W468" s="51"/>
      <c r="X468" s="173">
        <v>44673</v>
      </c>
      <c r="Y468" s="30">
        <v>44673</v>
      </c>
      <c r="Z468" s="30">
        <v>44678</v>
      </c>
      <c r="AA468" s="30">
        <v>44698</v>
      </c>
      <c r="AB468" s="30">
        <v>44708</v>
      </c>
      <c r="AC468" s="81" t="s">
        <v>686</v>
      </c>
      <c r="AD468" s="30">
        <v>44711</v>
      </c>
      <c r="AE468" s="30">
        <v>44718</v>
      </c>
      <c r="AF468" s="30">
        <v>44808</v>
      </c>
      <c r="AG468" s="419" t="s">
        <v>358</v>
      </c>
      <c r="AH468" s="389"/>
      <c r="AI468" s="61"/>
      <c r="AJ468" s="61"/>
      <c r="AK468" s="309">
        <f t="shared" si="1429"/>
        <v>0</v>
      </c>
      <c r="AL468" s="389"/>
      <c r="AM468" s="61"/>
      <c r="AN468" s="61"/>
      <c r="AO468" s="390">
        <f t="shared" si="1430"/>
        <v>0</v>
      </c>
      <c r="AP468" s="518"/>
      <c r="AQ468" s="61"/>
      <c r="AR468" s="61"/>
      <c r="AS468" s="309">
        <f t="shared" si="1431"/>
        <v>0</v>
      </c>
      <c r="AT468" s="389"/>
      <c r="AU468" s="61"/>
      <c r="AV468" s="61"/>
      <c r="AW468" s="390">
        <f t="shared" si="1432"/>
        <v>0</v>
      </c>
      <c r="AX468" s="518"/>
      <c r="AY468" s="61"/>
      <c r="AZ468" s="61"/>
      <c r="BA468" s="309">
        <f t="shared" si="1433"/>
        <v>0</v>
      </c>
      <c r="BB468" s="481"/>
      <c r="BC468" s="210"/>
      <c r="BD468" s="210"/>
      <c r="BE468" s="390">
        <f t="shared" si="1434"/>
        <v>0</v>
      </c>
      <c r="BF468" s="530">
        <v>1656</v>
      </c>
      <c r="BG468" s="210"/>
      <c r="BH468" s="210">
        <v>19044</v>
      </c>
      <c r="BI468" s="309">
        <f t="shared" si="1435"/>
        <v>20700</v>
      </c>
      <c r="BJ468" s="481"/>
      <c r="BK468" s="210"/>
      <c r="BL468" s="210"/>
      <c r="BM468" s="390">
        <f t="shared" si="1436"/>
        <v>0</v>
      </c>
      <c r="BN468" s="530">
        <v>1656</v>
      </c>
      <c r="BO468" s="210"/>
      <c r="BP468" s="210">
        <v>19044</v>
      </c>
      <c r="BQ468" s="309">
        <f t="shared" si="1437"/>
        <v>20700</v>
      </c>
      <c r="BR468" s="389"/>
      <c r="BS468" s="61"/>
      <c r="BT468" s="61"/>
      <c r="BU468" s="390">
        <f t="shared" si="1438"/>
        <v>0</v>
      </c>
      <c r="BV468" s="530">
        <v>2208</v>
      </c>
      <c r="BW468" s="210"/>
      <c r="BX468" s="210">
        <v>25392</v>
      </c>
      <c r="BY468" s="309">
        <f t="shared" si="1439"/>
        <v>27600</v>
      </c>
      <c r="BZ468" s="389"/>
      <c r="CA468" s="61"/>
      <c r="CB468" s="61"/>
      <c r="CC468" s="390">
        <f t="shared" si="1440"/>
        <v>0</v>
      </c>
      <c r="CD468" s="389">
        <f t="shared" si="1441"/>
        <v>5520</v>
      </c>
      <c r="CE468" s="61">
        <f t="shared" si="1442"/>
        <v>0</v>
      </c>
      <c r="CF468" s="61">
        <f t="shared" si="1442"/>
        <v>63480</v>
      </c>
      <c r="CG468" s="390">
        <f t="shared" si="1442"/>
        <v>69000</v>
      </c>
      <c r="CH468" s="695"/>
      <c r="CI468" s="118"/>
      <c r="CJ468" s="786"/>
      <c r="CK468" s="787"/>
      <c r="CL468" s="787"/>
      <c r="CM468" s="788"/>
      <c r="CN468" s="786">
        <v>0</v>
      </c>
      <c r="CO468" s="787">
        <f t="shared" si="1474"/>
        <v>0</v>
      </c>
      <c r="CP468" s="787">
        <f t="shared" si="1475"/>
        <v>5520</v>
      </c>
      <c r="CQ468" s="787">
        <f t="shared" si="1476"/>
        <v>0</v>
      </c>
      <c r="CR468" s="877">
        <f t="shared" si="1477"/>
        <v>63480</v>
      </c>
      <c r="CS468" s="788">
        <f t="shared" si="1478"/>
        <v>69000</v>
      </c>
      <c r="CT468" s="2">
        <f t="shared" si="1479"/>
        <v>0</v>
      </c>
    </row>
    <row r="469" spans="1:612" ht="24.75" customHeight="1" x14ac:dyDescent="0.25">
      <c r="B469" s="580" t="str">
        <f t="shared" si="1443"/>
        <v>C5</v>
      </c>
      <c r="C469" s="598" t="s">
        <v>359</v>
      </c>
      <c r="D469" s="480"/>
      <c r="E469" s="272"/>
      <c r="F469" s="272"/>
      <c r="G469" s="272"/>
      <c r="H469" s="272"/>
      <c r="I469" s="272"/>
      <c r="J469" s="272"/>
      <c r="K469" s="457">
        <v>45000</v>
      </c>
      <c r="L469" s="519"/>
      <c r="M469" s="48"/>
      <c r="N469" s="74" t="s">
        <v>332</v>
      </c>
      <c r="O469" s="80">
        <v>44651</v>
      </c>
      <c r="P469" s="46">
        <v>44816</v>
      </c>
      <c r="Q469" s="51" t="s">
        <v>72</v>
      </c>
      <c r="R469" s="51">
        <v>1</v>
      </c>
      <c r="S469" s="51"/>
      <c r="T469" s="51" t="s">
        <v>28</v>
      </c>
      <c r="U469" s="42" t="s">
        <v>169</v>
      </c>
      <c r="V469" s="42" t="s">
        <v>60</v>
      </c>
      <c r="W469" s="42"/>
      <c r="X469" s="173">
        <v>44651</v>
      </c>
      <c r="Y469" s="30">
        <v>44651</v>
      </c>
      <c r="Z469" s="30">
        <v>44656</v>
      </c>
      <c r="AA469" s="30">
        <v>44676</v>
      </c>
      <c r="AB469" s="30">
        <v>44686</v>
      </c>
      <c r="AC469" s="81" t="s">
        <v>686</v>
      </c>
      <c r="AD469" s="30">
        <v>44689</v>
      </c>
      <c r="AE469" s="30">
        <v>44696</v>
      </c>
      <c r="AF469" s="30">
        <v>44816</v>
      </c>
      <c r="AG469" s="417" t="s">
        <v>340</v>
      </c>
      <c r="AH469" s="389"/>
      <c r="AI469" s="61"/>
      <c r="AJ469" s="61"/>
      <c r="AK469" s="309">
        <f t="shared" si="1429"/>
        <v>0</v>
      </c>
      <c r="AL469" s="389"/>
      <c r="AM469" s="61"/>
      <c r="AN469" s="61"/>
      <c r="AO469" s="390">
        <f t="shared" si="1430"/>
        <v>0</v>
      </c>
      <c r="AP469" s="518"/>
      <c r="AQ469" s="61"/>
      <c r="AR469" s="61"/>
      <c r="AS469" s="309">
        <f t="shared" si="1431"/>
        <v>0</v>
      </c>
      <c r="AT469" s="389"/>
      <c r="AU469" s="61"/>
      <c r="AV469" s="61"/>
      <c r="AW469" s="390">
        <f t="shared" si="1432"/>
        <v>0</v>
      </c>
      <c r="AX469" s="518"/>
      <c r="AY469" s="61"/>
      <c r="AZ469" s="61"/>
      <c r="BA469" s="309">
        <f t="shared" si="1433"/>
        <v>0</v>
      </c>
      <c r="BB469" s="481">
        <v>1800</v>
      </c>
      <c r="BC469" s="210"/>
      <c r="BD469" s="210">
        <v>20700</v>
      </c>
      <c r="BE469" s="390">
        <f t="shared" si="1434"/>
        <v>22500</v>
      </c>
      <c r="BF469" s="530"/>
      <c r="BG469" s="210"/>
      <c r="BH469" s="210"/>
      <c r="BI469" s="309">
        <f t="shared" si="1435"/>
        <v>0</v>
      </c>
      <c r="BJ469" s="481"/>
      <c r="BK469" s="210"/>
      <c r="BL469" s="210"/>
      <c r="BM469" s="390">
        <f t="shared" si="1436"/>
        <v>0</v>
      </c>
      <c r="BN469" s="530">
        <v>1800</v>
      </c>
      <c r="BO469" s="210"/>
      <c r="BP469" s="210">
        <v>20700</v>
      </c>
      <c r="BQ469" s="309">
        <f t="shared" si="1437"/>
        <v>22500</v>
      </c>
      <c r="BR469" s="389"/>
      <c r="BS469" s="61"/>
      <c r="BT469" s="61"/>
      <c r="BU469" s="390">
        <f t="shared" si="1438"/>
        <v>0</v>
      </c>
      <c r="BV469" s="530"/>
      <c r="BW469" s="210"/>
      <c r="BX469" s="210"/>
      <c r="BY469" s="309">
        <f t="shared" si="1439"/>
        <v>0</v>
      </c>
      <c r="BZ469" s="389"/>
      <c r="CA469" s="61"/>
      <c r="CB469" s="61"/>
      <c r="CC469" s="390">
        <f t="shared" si="1440"/>
        <v>0</v>
      </c>
      <c r="CD469" s="389">
        <f t="shared" si="1441"/>
        <v>3600</v>
      </c>
      <c r="CE469" s="61">
        <f t="shared" si="1442"/>
        <v>0</v>
      </c>
      <c r="CF469" s="61">
        <f t="shared" si="1442"/>
        <v>41400</v>
      </c>
      <c r="CG469" s="390">
        <f t="shared" si="1442"/>
        <v>45000</v>
      </c>
      <c r="CH469" s="695"/>
      <c r="CI469" s="118"/>
      <c r="CJ469" s="786"/>
      <c r="CK469" s="787"/>
      <c r="CL469" s="787"/>
      <c r="CM469" s="788"/>
      <c r="CN469" s="786">
        <v>0</v>
      </c>
      <c r="CO469" s="787">
        <f t="shared" si="1474"/>
        <v>0</v>
      </c>
      <c r="CP469" s="787">
        <f t="shared" si="1475"/>
        <v>3600</v>
      </c>
      <c r="CQ469" s="787">
        <f t="shared" si="1476"/>
        <v>0</v>
      </c>
      <c r="CR469" s="877">
        <f t="shared" si="1477"/>
        <v>41400</v>
      </c>
      <c r="CS469" s="788">
        <f t="shared" si="1478"/>
        <v>45000</v>
      </c>
      <c r="CT469" s="2">
        <f t="shared" si="1479"/>
        <v>0</v>
      </c>
    </row>
    <row r="470" spans="1:612" ht="24.75" customHeight="1" x14ac:dyDescent="0.25">
      <c r="B470" s="580" t="str">
        <f t="shared" si="1443"/>
        <v>C5</v>
      </c>
      <c r="C470" s="598" t="s">
        <v>360</v>
      </c>
      <c r="D470" s="480"/>
      <c r="E470" s="272"/>
      <c r="F470" s="272"/>
      <c r="G470" s="272"/>
      <c r="H470" s="272"/>
      <c r="I470" s="272"/>
      <c r="J470" s="272"/>
      <c r="K470" s="457">
        <v>83400</v>
      </c>
      <c r="L470" s="519"/>
      <c r="M470" s="48"/>
      <c r="N470" s="74" t="s">
        <v>332</v>
      </c>
      <c r="O470" s="80">
        <v>44673</v>
      </c>
      <c r="P470" s="46">
        <v>44778</v>
      </c>
      <c r="Q470" s="51" t="s">
        <v>72</v>
      </c>
      <c r="R470" s="51">
        <v>1</v>
      </c>
      <c r="S470" s="51"/>
      <c r="T470" s="51" t="s">
        <v>28</v>
      </c>
      <c r="U470" s="51" t="s">
        <v>169</v>
      </c>
      <c r="V470" s="51" t="s">
        <v>60</v>
      </c>
      <c r="W470" s="51"/>
      <c r="X470" s="173">
        <v>44673</v>
      </c>
      <c r="Y470" s="30">
        <v>44673</v>
      </c>
      <c r="Z470" s="30">
        <v>44678</v>
      </c>
      <c r="AA470" s="30">
        <v>44698</v>
      </c>
      <c r="AB470" s="30">
        <v>44708</v>
      </c>
      <c r="AC470" s="81" t="s">
        <v>686</v>
      </c>
      <c r="AD470" s="30">
        <v>44711</v>
      </c>
      <c r="AE470" s="30">
        <v>44718</v>
      </c>
      <c r="AF470" s="30">
        <v>44778</v>
      </c>
      <c r="AG470" s="417" t="s">
        <v>358</v>
      </c>
      <c r="AH470" s="389"/>
      <c r="AI470" s="61"/>
      <c r="AJ470" s="61"/>
      <c r="AK470" s="309">
        <f t="shared" si="1429"/>
        <v>0</v>
      </c>
      <c r="AL470" s="389"/>
      <c r="AM470" s="61"/>
      <c r="AN470" s="61"/>
      <c r="AO470" s="390">
        <f t="shared" si="1430"/>
        <v>0</v>
      </c>
      <c r="AP470" s="518"/>
      <c r="AQ470" s="61"/>
      <c r="AR470" s="61"/>
      <c r="AS470" s="309">
        <f t="shared" si="1431"/>
        <v>0</v>
      </c>
      <c r="AT470" s="389"/>
      <c r="AU470" s="61"/>
      <c r="AV470" s="61"/>
      <c r="AW470" s="390">
        <f t="shared" si="1432"/>
        <v>0</v>
      </c>
      <c r="AX470" s="518"/>
      <c r="AY470" s="61"/>
      <c r="AZ470" s="61"/>
      <c r="BA470" s="309">
        <f t="shared" si="1433"/>
        <v>0</v>
      </c>
      <c r="BB470" s="481"/>
      <c r="BC470" s="210"/>
      <c r="BD470" s="210"/>
      <c r="BE470" s="390">
        <f t="shared" si="1434"/>
        <v>0</v>
      </c>
      <c r="BF470" s="530">
        <v>3336</v>
      </c>
      <c r="BG470" s="210"/>
      <c r="BH470" s="210">
        <v>38364</v>
      </c>
      <c r="BI470" s="309">
        <f t="shared" si="1435"/>
        <v>41700</v>
      </c>
      <c r="BJ470" s="481">
        <v>3336</v>
      </c>
      <c r="BK470" s="210"/>
      <c r="BL470" s="210">
        <v>38364</v>
      </c>
      <c r="BM470" s="390">
        <f t="shared" si="1436"/>
        <v>41700</v>
      </c>
      <c r="BN470" s="530"/>
      <c r="BO470" s="210"/>
      <c r="BP470" s="210"/>
      <c r="BQ470" s="309">
        <f t="shared" si="1437"/>
        <v>0</v>
      </c>
      <c r="BR470" s="389"/>
      <c r="BS470" s="61"/>
      <c r="BT470" s="61"/>
      <c r="BU470" s="390">
        <f t="shared" si="1438"/>
        <v>0</v>
      </c>
      <c r="BV470" s="530"/>
      <c r="BW470" s="210"/>
      <c r="BX470" s="210"/>
      <c r="BY470" s="309">
        <f t="shared" si="1439"/>
        <v>0</v>
      </c>
      <c r="BZ470" s="389"/>
      <c r="CA470" s="61"/>
      <c r="CB470" s="61"/>
      <c r="CC470" s="390">
        <f t="shared" si="1440"/>
        <v>0</v>
      </c>
      <c r="CD470" s="389">
        <f t="shared" si="1441"/>
        <v>6672</v>
      </c>
      <c r="CE470" s="61">
        <f t="shared" si="1442"/>
        <v>0</v>
      </c>
      <c r="CF470" s="61">
        <f t="shared" si="1442"/>
        <v>76728</v>
      </c>
      <c r="CG470" s="390">
        <f t="shared" si="1442"/>
        <v>83400</v>
      </c>
      <c r="CH470" s="695"/>
      <c r="CI470" s="118"/>
      <c r="CJ470" s="786"/>
      <c r="CK470" s="787"/>
      <c r="CL470" s="787"/>
      <c r="CM470" s="788"/>
      <c r="CN470" s="786">
        <v>0</v>
      </c>
      <c r="CO470" s="787">
        <f t="shared" si="1474"/>
        <v>0</v>
      </c>
      <c r="CP470" s="787">
        <f t="shared" si="1475"/>
        <v>6672</v>
      </c>
      <c r="CQ470" s="787">
        <f t="shared" si="1476"/>
        <v>0</v>
      </c>
      <c r="CR470" s="877">
        <f t="shared" si="1477"/>
        <v>76728</v>
      </c>
      <c r="CS470" s="788">
        <f t="shared" si="1478"/>
        <v>83400</v>
      </c>
      <c r="CT470" s="2">
        <f t="shared" si="1479"/>
        <v>0</v>
      </c>
    </row>
    <row r="471" spans="1:612" ht="24.75" customHeight="1" x14ac:dyDescent="0.25">
      <c r="B471" s="580" t="str">
        <f t="shared" si="1443"/>
        <v>C5</v>
      </c>
      <c r="C471" s="598" t="s">
        <v>361</v>
      </c>
      <c r="D471" s="480"/>
      <c r="E471" s="272"/>
      <c r="F471" s="272"/>
      <c r="G471" s="272"/>
      <c r="H471" s="272"/>
      <c r="I471" s="272"/>
      <c r="J471" s="272"/>
      <c r="K471" s="457">
        <v>136800</v>
      </c>
      <c r="L471" s="519"/>
      <c r="M471" s="48"/>
      <c r="N471" s="74" t="s">
        <v>332</v>
      </c>
      <c r="O471" s="80">
        <v>44651</v>
      </c>
      <c r="P471" s="46">
        <v>44788</v>
      </c>
      <c r="Q471" s="42" t="s">
        <v>362</v>
      </c>
      <c r="R471" s="51">
        <v>120</v>
      </c>
      <c r="S471" s="51"/>
      <c r="T471" s="51" t="s">
        <v>28</v>
      </c>
      <c r="U471" s="42" t="s">
        <v>363</v>
      </c>
      <c r="V471" s="42" t="s">
        <v>364</v>
      </c>
      <c r="W471" s="42"/>
      <c r="X471" s="42"/>
      <c r="Y471" s="30">
        <v>44536</v>
      </c>
      <c r="Z471" s="81"/>
      <c r="AA471" s="81">
        <v>44661</v>
      </c>
      <c r="AB471" s="30">
        <v>44676</v>
      </c>
      <c r="AC471" s="81" t="s">
        <v>686</v>
      </c>
      <c r="AD471" s="30">
        <v>44678</v>
      </c>
      <c r="AE471" s="30">
        <v>44688</v>
      </c>
      <c r="AF471" s="30">
        <v>44788</v>
      </c>
      <c r="AG471" s="417" t="s">
        <v>358</v>
      </c>
      <c r="AH471" s="389"/>
      <c r="AI471" s="61"/>
      <c r="AJ471" s="61"/>
      <c r="AK471" s="309">
        <f t="shared" si="1429"/>
        <v>0</v>
      </c>
      <c r="AL471" s="389"/>
      <c r="AM471" s="61"/>
      <c r="AN471" s="61"/>
      <c r="AO471" s="390">
        <f t="shared" si="1430"/>
        <v>0</v>
      </c>
      <c r="AP471" s="518"/>
      <c r="AQ471" s="61"/>
      <c r="AR471" s="61"/>
      <c r="AS471" s="309">
        <f t="shared" si="1431"/>
        <v>0</v>
      </c>
      <c r="AT471" s="389"/>
      <c r="AU471" s="61"/>
      <c r="AV471" s="61"/>
      <c r="AW471" s="390">
        <f t="shared" si="1432"/>
        <v>0</v>
      </c>
      <c r="AX471" s="518"/>
      <c r="AY471" s="61"/>
      <c r="AZ471" s="61"/>
      <c r="BA471" s="309">
        <f t="shared" si="1433"/>
        <v>0</v>
      </c>
      <c r="BB471" s="481">
        <v>2188</v>
      </c>
      <c r="BC471" s="210"/>
      <c r="BD471" s="210">
        <v>25172</v>
      </c>
      <c r="BE471" s="390">
        <f t="shared" si="1434"/>
        <v>27360</v>
      </c>
      <c r="BF471" s="530">
        <v>3283.2</v>
      </c>
      <c r="BG471" s="210"/>
      <c r="BH471" s="210">
        <v>37756.800000000003</v>
      </c>
      <c r="BI471" s="309">
        <f t="shared" si="1435"/>
        <v>41040</v>
      </c>
      <c r="BJ471" s="481">
        <v>5472</v>
      </c>
      <c r="BK471" s="210"/>
      <c r="BL471" s="210">
        <v>62928</v>
      </c>
      <c r="BM471" s="390">
        <f t="shared" si="1436"/>
        <v>68400</v>
      </c>
      <c r="BN471" s="530"/>
      <c r="BO471" s="210"/>
      <c r="BP471" s="210"/>
      <c r="BQ471" s="309">
        <f t="shared" si="1437"/>
        <v>0</v>
      </c>
      <c r="BR471" s="389"/>
      <c r="BS471" s="61"/>
      <c r="BT471" s="61"/>
      <c r="BU471" s="390">
        <f t="shared" si="1438"/>
        <v>0</v>
      </c>
      <c r="BV471" s="530"/>
      <c r="BW471" s="210"/>
      <c r="BX471" s="210"/>
      <c r="BY471" s="309">
        <f t="shared" si="1439"/>
        <v>0</v>
      </c>
      <c r="BZ471" s="389"/>
      <c r="CA471" s="61"/>
      <c r="CB471" s="61"/>
      <c r="CC471" s="390">
        <f t="shared" si="1440"/>
        <v>0</v>
      </c>
      <c r="CD471" s="389">
        <f t="shared" si="1441"/>
        <v>10943.2</v>
      </c>
      <c r="CE471" s="61">
        <f t="shared" si="1442"/>
        <v>0</v>
      </c>
      <c r="CF471" s="61">
        <f t="shared" si="1442"/>
        <v>125856.8</v>
      </c>
      <c r="CG471" s="390">
        <f t="shared" si="1442"/>
        <v>136800</v>
      </c>
      <c r="CH471" s="695"/>
      <c r="CI471" s="118"/>
      <c r="CJ471" s="786"/>
      <c r="CK471" s="787"/>
      <c r="CL471" s="787"/>
      <c r="CM471" s="788"/>
      <c r="CN471" s="786">
        <v>0</v>
      </c>
      <c r="CO471" s="787">
        <f t="shared" si="1474"/>
        <v>0</v>
      </c>
      <c r="CP471" s="787">
        <f t="shared" si="1475"/>
        <v>10943.2</v>
      </c>
      <c r="CQ471" s="787">
        <f t="shared" si="1476"/>
        <v>0</v>
      </c>
      <c r="CR471" s="877">
        <f t="shared" si="1477"/>
        <v>125856.8</v>
      </c>
      <c r="CS471" s="788">
        <f t="shared" si="1478"/>
        <v>136800</v>
      </c>
      <c r="CT471" s="2">
        <f t="shared" si="1479"/>
        <v>0</v>
      </c>
    </row>
    <row r="472" spans="1:612" ht="24.75" customHeight="1" x14ac:dyDescent="0.25">
      <c r="B472" s="580" t="str">
        <f t="shared" si="1443"/>
        <v>C5</v>
      </c>
      <c r="C472" s="597" t="s">
        <v>365</v>
      </c>
      <c r="D472" s="630">
        <f t="shared" ref="D472:G472" si="1506">+D473+D475+D476</f>
        <v>108747</v>
      </c>
      <c r="E472" s="38">
        <f t="shared" si="1506"/>
        <v>0</v>
      </c>
      <c r="F472" s="38">
        <f t="shared" si="1506"/>
        <v>604153</v>
      </c>
      <c r="G472" s="38">
        <f t="shared" si="1506"/>
        <v>712900</v>
      </c>
      <c r="H472" s="38">
        <v>94780.067796610179</v>
      </c>
      <c r="I472" s="38"/>
      <c r="J472" s="38">
        <v>526555.93220338982</v>
      </c>
      <c r="K472" s="631">
        <f>+H472+J472</f>
        <v>621336</v>
      </c>
      <c r="L472" s="584">
        <v>621336</v>
      </c>
      <c r="M472" s="38"/>
      <c r="N472" s="76"/>
      <c r="O472" s="39"/>
      <c r="P472" s="39"/>
      <c r="Q472" s="77"/>
      <c r="R472" s="77"/>
      <c r="S472" s="77"/>
      <c r="T472" s="78"/>
      <c r="U472" s="77"/>
      <c r="V472" s="40"/>
      <c r="W472" s="40"/>
      <c r="X472" s="40"/>
      <c r="Y472" s="40"/>
      <c r="Z472" s="40"/>
      <c r="AA472" s="40"/>
      <c r="AB472" s="40"/>
      <c r="AC472" s="40"/>
      <c r="AD472" s="40"/>
      <c r="AE472" s="40"/>
      <c r="AF472" s="40"/>
      <c r="AG472" s="414"/>
      <c r="AH472" s="333">
        <f>+AH473+AH474+AH475+AH476</f>
        <v>0</v>
      </c>
      <c r="AI472" s="22">
        <f t="shared" ref="AI472:AZ472" si="1507">+AI473+AI474+AI475+AI476</f>
        <v>0</v>
      </c>
      <c r="AJ472" s="22">
        <f t="shared" si="1507"/>
        <v>0</v>
      </c>
      <c r="AK472" s="281">
        <f t="shared" si="1429"/>
        <v>0</v>
      </c>
      <c r="AL472" s="333">
        <f t="shared" si="1507"/>
        <v>0</v>
      </c>
      <c r="AM472" s="22">
        <f t="shared" si="1507"/>
        <v>0</v>
      </c>
      <c r="AN472" s="22">
        <f t="shared" si="1507"/>
        <v>0</v>
      </c>
      <c r="AO472" s="334">
        <f t="shared" si="1430"/>
        <v>0</v>
      </c>
      <c r="AP472" s="492">
        <f t="shared" si="1507"/>
        <v>0</v>
      </c>
      <c r="AQ472" s="22">
        <f t="shared" si="1507"/>
        <v>0</v>
      </c>
      <c r="AR472" s="22">
        <f t="shared" si="1507"/>
        <v>0</v>
      </c>
      <c r="AS472" s="281">
        <f t="shared" si="1431"/>
        <v>0</v>
      </c>
      <c r="AT472" s="333">
        <f t="shared" si="1507"/>
        <v>0</v>
      </c>
      <c r="AU472" s="22">
        <f t="shared" si="1507"/>
        <v>0</v>
      </c>
      <c r="AV472" s="22">
        <f t="shared" si="1507"/>
        <v>0</v>
      </c>
      <c r="AW472" s="334">
        <f t="shared" si="1432"/>
        <v>0</v>
      </c>
      <c r="AX472" s="492">
        <f t="shared" si="1507"/>
        <v>0</v>
      </c>
      <c r="AY472" s="22">
        <f t="shared" si="1507"/>
        <v>0</v>
      </c>
      <c r="AZ472" s="22">
        <f t="shared" si="1507"/>
        <v>0</v>
      </c>
      <c r="BA472" s="281">
        <f t="shared" si="1433"/>
        <v>0</v>
      </c>
      <c r="BB472" s="333">
        <f>BB473+BB475+BB476</f>
        <v>0</v>
      </c>
      <c r="BC472" s="22">
        <f>BC473+BC475+BC476</f>
        <v>0</v>
      </c>
      <c r="BD472" s="22">
        <f>BD473+BD475+BD476</f>
        <v>0</v>
      </c>
      <c r="BE472" s="334">
        <f>BB472+BC472+BD472</f>
        <v>0</v>
      </c>
      <c r="BF472" s="492">
        <f>BF473+BF475+BF476</f>
        <v>0</v>
      </c>
      <c r="BG472" s="22">
        <f>BG473+BG475+BG476</f>
        <v>0</v>
      </c>
      <c r="BH472" s="22">
        <f>BH473+BH475+BH476</f>
        <v>0</v>
      </c>
      <c r="BI472" s="281">
        <f>BF472+BG472+BH472</f>
        <v>0</v>
      </c>
      <c r="BJ472" s="333">
        <f>BJ473+BJ475+BJ476</f>
        <v>0</v>
      </c>
      <c r="BK472" s="22">
        <f>BK473+BK475+BK476</f>
        <v>0</v>
      </c>
      <c r="BL472" s="22">
        <f>BL473+BL475+BL476</f>
        <v>0</v>
      </c>
      <c r="BM472" s="334">
        <f>BJ472+BK472+BL472</f>
        <v>0</v>
      </c>
      <c r="BN472" s="492">
        <f>BN473+BN475+BN476</f>
        <v>17334</v>
      </c>
      <c r="BO472" s="22">
        <f>BO473+BO475+BO476</f>
        <v>0</v>
      </c>
      <c r="BP472" s="22">
        <f>BP473+BP475+BP476</f>
        <v>96300</v>
      </c>
      <c r="BQ472" s="281">
        <f>BN472+BO472+BP472</f>
        <v>113634</v>
      </c>
      <c r="BR472" s="333">
        <f>BR473+BR475+BR476</f>
        <v>17334</v>
      </c>
      <c r="BS472" s="22">
        <f>BS473+BS475+BS476</f>
        <v>0</v>
      </c>
      <c r="BT472" s="22">
        <f>BT473+BT475+BT476</f>
        <v>96300</v>
      </c>
      <c r="BU472" s="334">
        <f>BR472+BS472+BT472</f>
        <v>113634</v>
      </c>
      <c r="BV472" s="492">
        <f>BV473+BV475+BV476</f>
        <v>17334</v>
      </c>
      <c r="BW472" s="22">
        <f>BW473+BW475+BW476</f>
        <v>0</v>
      </c>
      <c r="BX472" s="22">
        <f>BX473+BX475+BX476</f>
        <v>96300</v>
      </c>
      <c r="BY472" s="281">
        <f>BV472+BW472+BX472</f>
        <v>113634</v>
      </c>
      <c r="BZ472" s="333">
        <f>BZ473+BZ475+BZ476</f>
        <v>17334</v>
      </c>
      <c r="CA472" s="22">
        <f>CA473+CA475+CA476</f>
        <v>0</v>
      </c>
      <c r="CB472" s="22">
        <f>CB473+CB475+CB476</f>
        <v>96300</v>
      </c>
      <c r="CC472" s="334">
        <f>BZ472+CA472+CB472</f>
        <v>113634</v>
      </c>
      <c r="CD472" s="333">
        <f t="shared" si="1441"/>
        <v>69336</v>
      </c>
      <c r="CE472" s="22">
        <f t="shared" si="1442"/>
        <v>0</v>
      </c>
      <c r="CF472" s="22">
        <f t="shared" si="1442"/>
        <v>385200</v>
      </c>
      <c r="CG472" s="334">
        <f t="shared" si="1442"/>
        <v>454536</v>
      </c>
      <c r="CH472" s="695" t="s">
        <v>739</v>
      </c>
      <c r="CI472" s="118" t="s">
        <v>739</v>
      </c>
      <c r="CJ472" s="750">
        <f>IF(H472=0,IF(CD472&gt;0,"Error",H472-CD472),H472-CD472)</f>
        <v>25444.067796610179</v>
      </c>
      <c r="CK472" s="751">
        <f t="shared" ref="CK472" si="1508">IF(I472=0,IF(CE472&gt;0,"Error",I472-CE472),I472-CE472)</f>
        <v>0</v>
      </c>
      <c r="CL472" s="751">
        <f t="shared" ref="CL472" si="1509">IF(J472=0,IF(CF472&gt;0,"Error",J472-CF472),J472-CF472)</f>
        <v>141355.93220338982</v>
      </c>
      <c r="CM472" s="752">
        <f t="shared" ref="CM472" si="1510">IF(K472=0,IF(CG472&gt;0,"Error",K472-CG472),K472-CG472)</f>
        <v>166800</v>
      </c>
      <c r="CN472" s="750">
        <v>0</v>
      </c>
      <c r="CO472" s="751">
        <f t="shared" si="1474"/>
        <v>0</v>
      </c>
      <c r="CP472" s="751">
        <f t="shared" si="1475"/>
        <v>69336</v>
      </c>
      <c r="CQ472" s="751">
        <f t="shared" si="1476"/>
        <v>0</v>
      </c>
      <c r="CR472" s="863">
        <f t="shared" si="1477"/>
        <v>385200</v>
      </c>
      <c r="CS472" s="752">
        <f t="shared" si="1478"/>
        <v>454536</v>
      </c>
      <c r="CT472" s="2">
        <f t="shared" si="1479"/>
        <v>0</v>
      </c>
    </row>
    <row r="473" spans="1:612" s="4" customFormat="1" ht="24.75" customHeight="1" x14ac:dyDescent="0.25">
      <c r="A473" s="7"/>
      <c r="B473" s="580" t="str">
        <f t="shared" si="1443"/>
        <v>C5</v>
      </c>
      <c r="C473" s="608" t="s">
        <v>366</v>
      </c>
      <c r="D473" s="654">
        <v>69559</v>
      </c>
      <c r="E473" s="195"/>
      <c r="F473" s="195">
        <v>386441</v>
      </c>
      <c r="G473" s="195">
        <f>+D473+E473+F473</f>
        <v>456000</v>
      </c>
      <c r="H473" s="195">
        <v>69335</v>
      </c>
      <c r="I473" s="195"/>
      <c r="J473" s="195">
        <v>385195</v>
      </c>
      <c r="K473" s="655">
        <f>+H473+I473+J473</f>
        <v>454530</v>
      </c>
      <c r="L473" s="592"/>
      <c r="M473" s="195"/>
      <c r="N473" s="196" t="s">
        <v>332</v>
      </c>
      <c r="O473" s="197"/>
      <c r="P473" s="197"/>
      <c r="Q473" s="197"/>
      <c r="R473" s="197"/>
      <c r="S473" s="197"/>
      <c r="T473" s="197"/>
      <c r="U473" s="197"/>
      <c r="V473" s="197"/>
      <c r="W473" s="197"/>
      <c r="X473" s="197"/>
      <c r="Y473" s="197"/>
      <c r="Z473" s="197"/>
      <c r="AA473" s="197"/>
      <c r="AB473" s="197"/>
      <c r="AC473" s="197"/>
      <c r="AD473" s="197"/>
      <c r="AE473" s="197"/>
      <c r="AF473" s="197"/>
      <c r="AG473" s="420"/>
      <c r="AH473" s="391"/>
      <c r="AI473" s="202"/>
      <c r="AJ473" s="202"/>
      <c r="AK473" s="316">
        <f t="shared" si="1429"/>
        <v>0</v>
      </c>
      <c r="AL473" s="391"/>
      <c r="AM473" s="202"/>
      <c r="AN473" s="202"/>
      <c r="AO473" s="392">
        <f t="shared" si="1430"/>
        <v>0</v>
      </c>
      <c r="AP473" s="527"/>
      <c r="AQ473" s="202"/>
      <c r="AR473" s="202"/>
      <c r="AS473" s="316">
        <f t="shared" si="1431"/>
        <v>0</v>
      </c>
      <c r="AT473" s="391"/>
      <c r="AU473" s="202"/>
      <c r="AV473" s="202"/>
      <c r="AW473" s="392">
        <f t="shared" si="1432"/>
        <v>0</v>
      </c>
      <c r="AX473" s="527"/>
      <c r="AY473" s="202"/>
      <c r="AZ473" s="202"/>
      <c r="BA473" s="316">
        <f t="shared" si="1433"/>
        <v>0</v>
      </c>
      <c r="BB473" s="391">
        <f>BB474</f>
        <v>0</v>
      </c>
      <c r="BC473" s="202">
        <f>BC474</f>
        <v>0</v>
      </c>
      <c r="BD473" s="202">
        <f>BD474</f>
        <v>0</v>
      </c>
      <c r="BE473" s="392">
        <f>BB473+BC473+BD473</f>
        <v>0</v>
      </c>
      <c r="BF473" s="527">
        <f>BF474</f>
        <v>0</v>
      </c>
      <c r="BG473" s="202">
        <f>BG474</f>
        <v>0</v>
      </c>
      <c r="BH473" s="202">
        <f>BH474</f>
        <v>0</v>
      </c>
      <c r="BI473" s="316">
        <f>BF473+BG473+BH473</f>
        <v>0</v>
      </c>
      <c r="BJ473" s="391">
        <f>BJ474</f>
        <v>0</v>
      </c>
      <c r="BK473" s="202">
        <f>BK474</f>
        <v>0</v>
      </c>
      <c r="BL473" s="202">
        <f>BL474</f>
        <v>0</v>
      </c>
      <c r="BM473" s="392">
        <f>BJ473+BK473+BL473</f>
        <v>0</v>
      </c>
      <c r="BN473" s="527">
        <f>BN474</f>
        <v>17334</v>
      </c>
      <c r="BO473" s="202">
        <f>BO474</f>
        <v>0</v>
      </c>
      <c r="BP473" s="202">
        <f>BP474</f>
        <v>96300</v>
      </c>
      <c r="BQ473" s="316">
        <f>BN473+BO473+BP473</f>
        <v>113634</v>
      </c>
      <c r="BR473" s="391">
        <f>BR474</f>
        <v>17334</v>
      </c>
      <c r="BS473" s="202">
        <f>BS474</f>
        <v>0</v>
      </c>
      <c r="BT473" s="202">
        <f>BT474</f>
        <v>96300</v>
      </c>
      <c r="BU473" s="392">
        <f>BR473+BS473+BT473</f>
        <v>113634</v>
      </c>
      <c r="BV473" s="527">
        <f>BV474</f>
        <v>17334</v>
      </c>
      <c r="BW473" s="202">
        <f>BW474</f>
        <v>0</v>
      </c>
      <c r="BX473" s="202">
        <f>BX474</f>
        <v>96300</v>
      </c>
      <c r="BY473" s="316">
        <f>BV473+BW473+BX473</f>
        <v>113634</v>
      </c>
      <c r="BZ473" s="391">
        <f>BZ474</f>
        <v>17334</v>
      </c>
      <c r="CA473" s="202">
        <f>CA474</f>
        <v>0</v>
      </c>
      <c r="CB473" s="202">
        <f>CB474</f>
        <v>96300</v>
      </c>
      <c r="CC473" s="392">
        <f>BZ473+CA473+CB473</f>
        <v>113634</v>
      </c>
      <c r="CD473" s="391">
        <f t="shared" si="1441"/>
        <v>69336</v>
      </c>
      <c r="CE473" s="202">
        <f t="shared" si="1442"/>
        <v>0</v>
      </c>
      <c r="CF473" s="202">
        <f t="shared" si="1442"/>
        <v>385200</v>
      </c>
      <c r="CG473" s="392">
        <f t="shared" si="1442"/>
        <v>454536</v>
      </c>
      <c r="CH473" s="695" t="s">
        <v>739</v>
      </c>
      <c r="CI473" s="118" t="s">
        <v>739</v>
      </c>
      <c r="CJ473" s="801"/>
      <c r="CK473" s="802"/>
      <c r="CL473" s="802"/>
      <c r="CM473" s="803"/>
      <c r="CN473" s="801">
        <v>0</v>
      </c>
      <c r="CO473" s="802">
        <f t="shared" si="1474"/>
        <v>0</v>
      </c>
      <c r="CP473" s="802">
        <f t="shared" si="1475"/>
        <v>69336</v>
      </c>
      <c r="CQ473" s="802">
        <f t="shared" si="1476"/>
        <v>0</v>
      </c>
      <c r="CR473" s="885">
        <f t="shared" si="1477"/>
        <v>385200</v>
      </c>
      <c r="CS473" s="803">
        <f t="shared" si="1478"/>
        <v>454536</v>
      </c>
      <c r="CT473" s="2">
        <f t="shared" si="1479"/>
        <v>0</v>
      </c>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c r="IW473" s="2"/>
      <c r="IX473" s="2"/>
      <c r="IY473" s="2"/>
      <c r="IZ473" s="2"/>
      <c r="JA473" s="2"/>
      <c r="JB473" s="2"/>
      <c r="JC473" s="2"/>
      <c r="JD473" s="2"/>
      <c r="JE473" s="2"/>
      <c r="JF473" s="2"/>
      <c r="JG473" s="2"/>
      <c r="JH473" s="2"/>
      <c r="JI473" s="2"/>
      <c r="JJ473" s="2"/>
      <c r="JK473" s="2"/>
      <c r="JL473" s="2"/>
      <c r="JM473" s="2"/>
      <c r="JN473" s="2"/>
      <c r="JO473" s="2"/>
      <c r="JP473" s="2"/>
      <c r="JQ473" s="2"/>
      <c r="JR473" s="2"/>
      <c r="JS473" s="2"/>
      <c r="JT473" s="2"/>
      <c r="JU473" s="2"/>
      <c r="JV473" s="2"/>
      <c r="JW473" s="2"/>
      <c r="JX473" s="2"/>
      <c r="JY473" s="2"/>
      <c r="JZ473" s="2"/>
      <c r="KA473" s="2"/>
      <c r="KB473" s="2"/>
      <c r="KC473" s="2"/>
      <c r="KD473" s="2"/>
      <c r="KE473" s="2"/>
      <c r="KF473" s="2"/>
      <c r="KG473" s="2"/>
      <c r="KH473" s="2"/>
      <c r="KI473" s="2"/>
      <c r="KJ473" s="2"/>
      <c r="KK473" s="2"/>
      <c r="KL473" s="2"/>
      <c r="KM473" s="2"/>
      <c r="KN473" s="2"/>
      <c r="KO473" s="2"/>
      <c r="KP473" s="2"/>
      <c r="KQ473" s="2"/>
      <c r="KR473" s="2"/>
      <c r="KS473" s="2"/>
      <c r="KT473" s="2"/>
      <c r="KU473" s="2"/>
      <c r="KV473" s="2"/>
      <c r="KW473" s="2"/>
      <c r="KX473" s="2"/>
      <c r="KY473" s="2"/>
      <c r="KZ473" s="2"/>
      <c r="LA473" s="2"/>
      <c r="LB473" s="2"/>
      <c r="LC473" s="2"/>
      <c r="LD473" s="2"/>
      <c r="LE473" s="2"/>
      <c r="LF473" s="2"/>
      <c r="LG473" s="2"/>
      <c r="LH473" s="2"/>
      <c r="LI473" s="2"/>
      <c r="LJ473" s="2"/>
      <c r="LK473" s="2"/>
      <c r="LL473" s="2"/>
      <c r="LM473" s="2"/>
      <c r="LN473" s="2"/>
      <c r="LO473" s="2"/>
      <c r="LP473" s="2"/>
      <c r="LQ473" s="2"/>
      <c r="LR473" s="2"/>
      <c r="LS473" s="2"/>
      <c r="LT473" s="2"/>
      <c r="LU473" s="2"/>
      <c r="LV473" s="2"/>
      <c r="LW473" s="2"/>
      <c r="LX473" s="2"/>
      <c r="LY473" s="2"/>
      <c r="LZ473" s="2"/>
      <c r="MA473" s="2"/>
      <c r="MB473" s="2"/>
      <c r="MC473" s="2"/>
      <c r="MD473" s="2"/>
      <c r="ME473" s="2"/>
      <c r="MF473" s="2"/>
      <c r="MG473" s="2"/>
      <c r="MH473" s="2"/>
      <c r="MI473" s="2"/>
      <c r="MJ473" s="2"/>
      <c r="MK473" s="2"/>
      <c r="ML473" s="2"/>
      <c r="MM473" s="2"/>
      <c r="MN473" s="2"/>
      <c r="MO473" s="2"/>
      <c r="MP473" s="2"/>
      <c r="MQ473" s="2"/>
      <c r="MR473" s="2"/>
      <c r="MS473" s="2"/>
      <c r="MT473" s="2"/>
      <c r="MU473" s="2"/>
      <c r="MV473" s="2"/>
      <c r="MW473" s="2"/>
      <c r="MX473" s="2"/>
      <c r="MY473" s="2"/>
      <c r="MZ473" s="2"/>
      <c r="NA473" s="2"/>
      <c r="NB473" s="2"/>
      <c r="NC473" s="2"/>
      <c r="ND473" s="2"/>
      <c r="NE473" s="2"/>
      <c r="NF473" s="2"/>
      <c r="NG473" s="2"/>
      <c r="NH473" s="2"/>
      <c r="NI473" s="2"/>
      <c r="NJ473" s="2"/>
      <c r="NK473" s="2"/>
      <c r="NL473" s="2"/>
      <c r="NM473" s="2"/>
      <c r="NN473" s="2"/>
      <c r="NO473" s="2"/>
      <c r="NP473" s="2"/>
      <c r="NQ473" s="2"/>
      <c r="NR473" s="2"/>
      <c r="NS473" s="2"/>
      <c r="NT473" s="2"/>
      <c r="NU473" s="2"/>
      <c r="NV473" s="2"/>
      <c r="NW473" s="2"/>
      <c r="NX473" s="2"/>
      <c r="NY473" s="2"/>
      <c r="NZ473" s="2"/>
      <c r="OA473" s="2"/>
      <c r="OB473" s="2"/>
      <c r="OC473" s="2"/>
      <c r="OD473" s="2"/>
      <c r="OE473" s="2"/>
      <c r="OF473" s="2"/>
      <c r="OG473" s="2"/>
      <c r="OH473" s="2"/>
      <c r="OI473" s="2"/>
      <c r="OJ473" s="2"/>
      <c r="OK473" s="2"/>
      <c r="OL473" s="2"/>
      <c r="OM473" s="2"/>
      <c r="ON473" s="2"/>
      <c r="OO473" s="2"/>
      <c r="OP473" s="2"/>
      <c r="OQ473" s="2"/>
      <c r="OR473" s="2"/>
      <c r="OS473" s="2"/>
      <c r="OT473" s="2"/>
      <c r="OU473" s="2"/>
      <c r="OV473" s="2"/>
      <c r="OW473" s="2"/>
      <c r="OX473" s="2"/>
      <c r="OY473" s="2"/>
      <c r="OZ473" s="2"/>
      <c r="PA473" s="2"/>
      <c r="PB473" s="2"/>
      <c r="PC473" s="2"/>
      <c r="PD473" s="2"/>
      <c r="PE473" s="2"/>
      <c r="PF473" s="2"/>
      <c r="PG473" s="2"/>
      <c r="PH473" s="2"/>
      <c r="PI473" s="2"/>
      <c r="PJ473" s="2"/>
      <c r="PK473" s="2"/>
      <c r="PL473" s="2"/>
      <c r="PM473" s="2"/>
      <c r="PN473" s="2"/>
      <c r="PO473" s="2"/>
      <c r="PP473" s="2"/>
      <c r="PQ473" s="2"/>
      <c r="PR473" s="2"/>
      <c r="PS473" s="2"/>
      <c r="PT473" s="2"/>
      <c r="PU473" s="2"/>
      <c r="PV473" s="2"/>
      <c r="PW473" s="2"/>
      <c r="PX473" s="2"/>
      <c r="PY473" s="2"/>
      <c r="PZ473" s="2"/>
      <c r="QA473" s="2"/>
      <c r="QB473" s="2"/>
      <c r="QC473" s="2"/>
      <c r="QD473" s="2"/>
      <c r="QE473" s="2"/>
      <c r="QF473" s="2"/>
      <c r="QG473" s="2"/>
      <c r="QH473" s="2"/>
      <c r="QI473" s="2"/>
      <c r="QJ473" s="2"/>
      <c r="QK473" s="2"/>
      <c r="QL473" s="2"/>
      <c r="QM473" s="2"/>
      <c r="QN473" s="2"/>
      <c r="QO473" s="2"/>
      <c r="QP473" s="2"/>
      <c r="QQ473" s="2"/>
      <c r="QR473" s="2"/>
      <c r="QS473" s="2"/>
      <c r="QT473" s="2"/>
      <c r="QU473" s="2"/>
      <c r="QV473" s="2"/>
      <c r="QW473" s="2"/>
      <c r="QX473" s="2"/>
      <c r="QY473" s="2"/>
      <c r="QZ473" s="2"/>
      <c r="RA473" s="2"/>
      <c r="RB473" s="2"/>
      <c r="RC473" s="2"/>
      <c r="RD473" s="2"/>
      <c r="RE473" s="2"/>
      <c r="RF473" s="2"/>
      <c r="RG473" s="2"/>
      <c r="RH473" s="2"/>
      <c r="RI473" s="2"/>
      <c r="RJ473" s="2"/>
      <c r="RK473" s="2"/>
      <c r="RL473" s="2"/>
      <c r="RM473" s="2"/>
      <c r="RN473" s="2"/>
      <c r="RO473" s="2"/>
      <c r="RP473" s="2"/>
      <c r="RQ473" s="2"/>
      <c r="RR473" s="2"/>
      <c r="RS473" s="2"/>
      <c r="RT473" s="2"/>
      <c r="RU473" s="2"/>
      <c r="RV473" s="2"/>
      <c r="RW473" s="2"/>
      <c r="RX473" s="2"/>
      <c r="RY473" s="2"/>
      <c r="RZ473" s="2"/>
      <c r="SA473" s="2"/>
      <c r="SB473" s="2"/>
      <c r="SC473" s="2"/>
      <c r="SD473" s="2"/>
      <c r="SE473" s="2"/>
      <c r="SF473" s="2"/>
      <c r="SG473" s="2"/>
      <c r="SH473" s="2"/>
      <c r="SI473" s="2"/>
      <c r="SJ473" s="2"/>
      <c r="SK473" s="2"/>
      <c r="SL473" s="2"/>
      <c r="SM473" s="2"/>
      <c r="SN473" s="2"/>
      <c r="SO473" s="2"/>
      <c r="SP473" s="2"/>
      <c r="SQ473" s="2"/>
      <c r="SR473" s="2"/>
      <c r="SS473" s="2"/>
      <c r="ST473" s="2"/>
      <c r="SU473" s="2"/>
      <c r="SV473" s="2"/>
      <c r="SW473" s="2"/>
      <c r="SX473" s="2"/>
      <c r="SY473" s="2"/>
      <c r="SZ473" s="2"/>
      <c r="TA473" s="2"/>
      <c r="TB473" s="2"/>
      <c r="TC473" s="2"/>
      <c r="TD473" s="2"/>
      <c r="TE473" s="2"/>
      <c r="TF473" s="2"/>
      <c r="TG473" s="2"/>
      <c r="TH473" s="2"/>
      <c r="TI473" s="2"/>
      <c r="TJ473" s="2"/>
      <c r="TK473" s="2"/>
      <c r="TL473" s="2"/>
      <c r="TM473" s="2"/>
      <c r="TN473" s="2"/>
      <c r="TO473" s="2"/>
      <c r="TP473" s="2"/>
      <c r="TQ473" s="2"/>
      <c r="TR473" s="2"/>
      <c r="TS473" s="2"/>
      <c r="TT473" s="2"/>
      <c r="TU473" s="2"/>
      <c r="TV473" s="2"/>
      <c r="TW473" s="2"/>
      <c r="TX473" s="2"/>
      <c r="TY473" s="2"/>
      <c r="TZ473" s="2"/>
      <c r="UA473" s="2"/>
      <c r="UB473" s="2"/>
      <c r="UC473" s="2"/>
      <c r="UD473" s="2"/>
      <c r="UE473" s="2"/>
      <c r="UF473" s="2"/>
      <c r="UG473" s="2"/>
      <c r="UH473" s="2"/>
      <c r="UI473" s="2"/>
      <c r="UJ473" s="2"/>
      <c r="UK473" s="2"/>
      <c r="UL473" s="2"/>
      <c r="UM473" s="2"/>
      <c r="UN473" s="2"/>
      <c r="UO473" s="2"/>
      <c r="UP473" s="2"/>
      <c r="UQ473" s="2"/>
      <c r="UR473" s="2"/>
      <c r="US473" s="2"/>
      <c r="UT473" s="2"/>
      <c r="UU473" s="2"/>
      <c r="UV473" s="2"/>
      <c r="UW473" s="2"/>
      <c r="UX473" s="2"/>
      <c r="UY473" s="2"/>
      <c r="UZ473" s="2"/>
      <c r="VA473" s="2"/>
      <c r="VB473" s="2"/>
      <c r="VC473" s="2"/>
      <c r="VD473" s="2"/>
      <c r="VE473" s="2"/>
      <c r="VF473" s="2"/>
      <c r="VG473" s="2"/>
      <c r="VH473" s="2"/>
      <c r="VI473" s="2"/>
      <c r="VJ473" s="2"/>
      <c r="VK473" s="2"/>
      <c r="VL473" s="2"/>
      <c r="VM473" s="2"/>
      <c r="VN473" s="2"/>
      <c r="VO473" s="2"/>
      <c r="VP473" s="2"/>
      <c r="VQ473" s="2"/>
      <c r="VR473" s="2"/>
      <c r="VS473" s="2"/>
      <c r="VT473" s="2"/>
      <c r="VU473" s="2"/>
      <c r="VV473" s="2"/>
      <c r="VW473" s="2"/>
      <c r="VX473" s="2"/>
      <c r="VY473" s="2"/>
      <c r="VZ473" s="2"/>
      <c r="WA473" s="2"/>
      <c r="WB473" s="2"/>
      <c r="WC473" s="2"/>
      <c r="WD473" s="2"/>
      <c r="WE473" s="2"/>
      <c r="WF473" s="2"/>
      <c r="WG473" s="2"/>
      <c r="WH473" s="2"/>
      <c r="WI473" s="2"/>
      <c r="WJ473" s="2"/>
      <c r="WK473" s="2"/>
      <c r="WL473" s="2"/>
      <c r="WM473" s="2"/>
      <c r="WN473" s="2"/>
    </row>
    <row r="474" spans="1:612" ht="24.75" customHeight="1" x14ac:dyDescent="0.25">
      <c r="B474" s="580" t="str">
        <f t="shared" si="1443"/>
        <v>C5</v>
      </c>
      <c r="C474" s="598" t="s">
        <v>367</v>
      </c>
      <c r="D474" s="480"/>
      <c r="E474" s="272"/>
      <c r="F474" s="272"/>
      <c r="G474" s="272"/>
      <c r="H474" s="272"/>
      <c r="I474" s="272"/>
      <c r="J474" s="272"/>
      <c r="K474" s="457">
        <v>454536</v>
      </c>
      <c r="L474" s="519"/>
      <c r="M474" s="48"/>
      <c r="N474" s="74" t="s">
        <v>332</v>
      </c>
      <c r="O474" s="80">
        <v>44651</v>
      </c>
      <c r="P474" s="46">
        <v>44895</v>
      </c>
      <c r="Q474" s="51" t="s">
        <v>72</v>
      </c>
      <c r="R474" s="51">
        <v>1</v>
      </c>
      <c r="S474" s="51"/>
      <c r="T474" s="51" t="s">
        <v>28</v>
      </c>
      <c r="U474" s="51" t="s">
        <v>169</v>
      </c>
      <c r="V474" s="51" t="s">
        <v>75</v>
      </c>
      <c r="W474" s="51"/>
      <c r="X474" s="51"/>
      <c r="Y474" s="30">
        <v>44651</v>
      </c>
      <c r="Z474" s="30">
        <v>44657</v>
      </c>
      <c r="AA474" s="30">
        <v>44697</v>
      </c>
      <c r="AB474" s="30">
        <v>44742</v>
      </c>
      <c r="AC474" s="30">
        <v>44747</v>
      </c>
      <c r="AD474" s="30">
        <v>44761</v>
      </c>
      <c r="AE474" s="30">
        <v>44775</v>
      </c>
      <c r="AF474" s="30">
        <v>44895</v>
      </c>
      <c r="AG474" s="417" t="s">
        <v>340</v>
      </c>
      <c r="AH474" s="389"/>
      <c r="AI474" s="61"/>
      <c r="AJ474" s="61"/>
      <c r="AK474" s="309">
        <f t="shared" si="1429"/>
        <v>0</v>
      </c>
      <c r="AL474" s="389"/>
      <c r="AM474" s="61"/>
      <c r="AN474" s="61"/>
      <c r="AO474" s="390">
        <f t="shared" si="1430"/>
        <v>0</v>
      </c>
      <c r="AP474" s="518"/>
      <c r="AQ474" s="61"/>
      <c r="AR474" s="61"/>
      <c r="AS474" s="309">
        <f t="shared" si="1431"/>
        <v>0</v>
      </c>
      <c r="AT474" s="389"/>
      <c r="AU474" s="61"/>
      <c r="AV474" s="61"/>
      <c r="AW474" s="390">
        <f t="shared" si="1432"/>
        <v>0</v>
      </c>
      <c r="AX474" s="518"/>
      <c r="AY474" s="61"/>
      <c r="AZ474" s="61"/>
      <c r="BA474" s="309">
        <f t="shared" si="1433"/>
        <v>0</v>
      </c>
      <c r="BB474" s="389"/>
      <c r="BC474" s="61"/>
      <c r="BD474" s="61"/>
      <c r="BE474" s="390">
        <f t="shared" si="1434"/>
        <v>0</v>
      </c>
      <c r="BF474" s="518"/>
      <c r="BG474" s="61"/>
      <c r="BH474" s="61"/>
      <c r="BI474" s="309">
        <f t="shared" si="1435"/>
        <v>0</v>
      </c>
      <c r="BJ474" s="389"/>
      <c r="BK474" s="61"/>
      <c r="BL474" s="61"/>
      <c r="BM474" s="390">
        <f t="shared" si="1436"/>
        <v>0</v>
      </c>
      <c r="BN474" s="518">
        <v>17334</v>
      </c>
      <c r="BO474" s="61"/>
      <c r="BP474" s="61">
        <v>96300</v>
      </c>
      <c r="BQ474" s="309">
        <f t="shared" si="1437"/>
        <v>113634</v>
      </c>
      <c r="BR474" s="389">
        <v>17334</v>
      </c>
      <c r="BS474" s="61"/>
      <c r="BT474" s="61">
        <v>96300</v>
      </c>
      <c r="BU474" s="390">
        <f t="shared" si="1438"/>
        <v>113634</v>
      </c>
      <c r="BV474" s="518">
        <v>17334</v>
      </c>
      <c r="BW474" s="61"/>
      <c r="BX474" s="61">
        <v>96300</v>
      </c>
      <c r="BY474" s="309">
        <f t="shared" si="1439"/>
        <v>113634</v>
      </c>
      <c r="BZ474" s="481">
        <v>17334</v>
      </c>
      <c r="CA474" s="210"/>
      <c r="CB474" s="210">
        <v>96300</v>
      </c>
      <c r="CC474" s="390">
        <f t="shared" si="1440"/>
        <v>113634</v>
      </c>
      <c r="CD474" s="389">
        <f t="shared" si="1441"/>
        <v>69336</v>
      </c>
      <c r="CE474" s="61">
        <f t="shared" si="1442"/>
        <v>0</v>
      </c>
      <c r="CF474" s="61">
        <f t="shared" si="1442"/>
        <v>385200</v>
      </c>
      <c r="CG474" s="390">
        <f t="shared" si="1442"/>
        <v>454536</v>
      </c>
      <c r="CH474" s="695"/>
      <c r="CI474" s="118"/>
      <c r="CJ474" s="786"/>
      <c r="CK474" s="787"/>
      <c r="CL474" s="787"/>
      <c r="CM474" s="788"/>
      <c r="CN474" s="786">
        <v>0</v>
      </c>
      <c r="CO474" s="787">
        <f t="shared" si="1474"/>
        <v>0</v>
      </c>
      <c r="CP474" s="787">
        <f t="shared" si="1475"/>
        <v>69336</v>
      </c>
      <c r="CQ474" s="787">
        <f t="shared" si="1476"/>
        <v>0</v>
      </c>
      <c r="CR474" s="877">
        <f t="shared" si="1477"/>
        <v>385200</v>
      </c>
      <c r="CS474" s="788">
        <f t="shared" si="1478"/>
        <v>454536</v>
      </c>
      <c r="CT474" s="2">
        <f t="shared" si="1479"/>
        <v>0</v>
      </c>
    </row>
    <row r="475" spans="1:612" ht="24.75" customHeight="1" x14ac:dyDescent="0.25">
      <c r="B475" s="580" t="str">
        <f t="shared" si="1443"/>
        <v>C5</v>
      </c>
      <c r="C475" s="608" t="s">
        <v>368</v>
      </c>
      <c r="D475" s="654">
        <v>28129</v>
      </c>
      <c r="E475" s="195"/>
      <c r="F475" s="195">
        <v>156271</v>
      </c>
      <c r="G475" s="195">
        <f t="shared" ref="G475:G476" si="1511">+D475+E475+F475</f>
        <v>184400</v>
      </c>
      <c r="H475" s="195">
        <v>25444</v>
      </c>
      <c r="I475" s="195"/>
      <c r="J475" s="195">
        <v>141356</v>
      </c>
      <c r="K475" s="655">
        <f>+H475+I475+J475</f>
        <v>166800</v>
      </c>
      <c r="L475" s="592"/>
      <c r="M475" s="195"/>
      <c r="N475" s="196" t="s">
        <v>332</v>
      </c>
      <c r="O475" s="197"/>
      <c r="P475" s="197"/>
      <c r="Q475" s="197"/>
      <c r="R475" s="197"/>
      <c r="S475" s="197"/>
      <c r="T475" s="197"/>
      <c r="U475" s="197"/>
      <c r="V475" s="197"/>
      <c r="W475" s="197"/>
      <c r="X475" s="197"/>
      <c r="Y475" s="197"/>
      <c r="Z475" s="197"/>
      <c r="AA475" s="197"/>
      <c r="AB475" s="197"/>
      <c r="AC475" s="197"/>
      <c r="AD475" s="197"/>
      <c r="AE475" s="197"/>
      <c r="AF475" s="197"/>
      <c r="AG475" s="420"/>
      <c r="AH475" s="391"/>
      <c r="AI475" s="202"/>
      <c r="AJ475" s="202"/>
      <c r="AK475" s="316">
        <f t="shared" si="1429"/>
        <v>0</v>
      </c>
      <c r="AL475" s="391"/>
      <c r="AM475" s="202"/>
      <c r="AN475" s="202"/>
      <c r="AO475" s="392">
        <f t="shared" si="1430"/>
        <v>0</v>
      </c>
      <c r="AP475" s="527"/>
      <c r="AQ475" s="202"/>
      <c r="AR475" s="202"/>
      <c r="AS475" s="316">
        <f t="shared" si="1431"/>
        <v>0</v>
      </c>
      <c r="AT475" s="391"/>
      <c r="AU475" s="202"/>
      <c r="AV475" s="202"/>
      <c r="AW475" s="392">
        <f t="shared" si="1432"/>
        <v>0</v>
      </c>
      <c r="AX475" s="527"/>
      <c r="AY475" s="202"/>
      <c r="AZ475" s="202"/>
      <c r="BA475" s="316">
        <f t="shared" si="1433"/>
        <v>0</v>
      </c>
      <c r="BB475" s="391"/>
      <c r="BC475" s="202"/>
      <c r="BD475" s="202"/>
      <c r="BE475" s="392">
        <f t="shared" si="1434"/>
        <v>0</v>
      </c>
      <c r="BF475" s="527"/>
      <c r="BG475" s="202"/>
      <c r="BH475" s="202"/>
      <c r="BI475" s="316">
        <f t="shared" si="1435"/>
        <v>0</v>
      </c>
      <c r="BJ475" s="391"/>
      <c r="BK475" s="202"/>
      <c r="BL475" s="202"/>
      <c r="BM475" s="392">
        <f t="shared" si="1436"/>
        <v>0</v>
      </c>
      <c r="BN475" s="527"/>
      <c r="BO475" s="202"/>
      <c r="BP475" s="202"/>
      <c r="BQ475" s="316">
        <f t="shared" si="1437"/>
        <v>0</v>
      </c>
      <c r="BR475" s="391"/>
      <c r="BS475" s="202"/>
      <c r="BT475" s="202"/>
      <c r="BU475" s="392">
        <f t="shared" si="1438"/>
        <v>0</v>
      </c>
      <c r="BV475" s="527"/>
      <c r="BW475" s="202"/>
      <c r="BX475" s="202"/>
      <c r="BY475" s="316">
        <f t="shared" si="1439"/>
        <v>0</v>
      </c>
      <c r="BZ475" s="391"/>
      <c r="CA475" s="202"/>
      <c r="CB475" s="202"/>
      <c r="CC475" s="392">
        <f t="shared" si="1440"/>
        <v>0</v>
      </c>
      <c r="CD475" s="391">
        <f t="shared" si="1441"/>
        <v>0</v>
      </c>
      <c r="CE475" s="202">
        <f t="shared" si="1441"/>
        <v>0</v>
      </c>
      <c r="CF475" s="202">
        <f t="shared" si="1441"/>
        <v>0</v>
      </c>
      <c r="CG475" s="392">
        <f t="shared" si="1441"/>
        <v>0</v>
      </c>
      <c r="CH475" s="695"/>
      <c r="CI475" s="118"/>
      <c r="CJ475" s="801"/>
      <c r="CK475" s="802"/>
      <c r="CL475" s="802"/>
      <c r="CM475" s="803"/>
      <c r="CN475" s="801">
        <v>0</v>
      </c>
      <c r="CO475" s="802">
        <f t="shared" si="1474"/>
        <v>0</v>
      </c>
      <c r="CP475" s="802">
        <f t="shared" si="1475"/>
        <v>0</v>
      </c>
      <c r="CQ475" s="802">
        <f t="shared" si="1476"/>
        <v>0</v>
      </c>
      <c r="CR475" s="885">
        <f t="shared" si="1477"/>
        <v>0</v>
      </c>
      <c r="CS475" s="803">
        <f t="shared" si="1478"/>
        <v>0</v>
      </c>
      <c r="CT475" s="2">
        <f t="shared" si="1479"/>
        <v>0</v>
      </c>
    </row>
    <row r="476" spans="1:612" ht="24.75" customHeight="1" x14ac:dyDescent="0.25">
      <c r="B476" s="580" t="str">
        <f t="shared" si="1443"/>
        <v>C5</v>
      </c>
      <c r="C476" s="608" t="s">
        <v>369</v>
      </c>
      <c r="D476" s="654">
        <v>11059</v>
      </c>
      <c r="E476" s="195"/>
      <c r="F476" s="195">
        <v>61441</v>
      </c>
      <c r="G476" s="195">
        <f t="shared" si="1511"/>
        <v>72500</v>
      </c>
      <c r="H476" s="195"/>
      <c r="I476" s="195"/>
      <c r="J476" s="195"/>
      <c r="K476" s="655"/>
      <c r="L476" s="592"/>
      <c r="M476" s="195"/>
      <c r="N476" s="196" t="s">
        <v>332</v>
      </c>
      <c r="O476" s="197"/>
      <c r="P476" s="197"/>
      <c r="Q476" s="197"/>
      <c r="R476" s="197"/>
      <c r="S476" s="197"/>
      <c r="T476" s="197"/>
      <c r="U476" s="197"/>
      <c r="V476" s="197"/>
      <c r="W476" s="197"/>
      <c r="X476" s="197"/>
      <c r="Y476" s="197"/>
      <c r="Z476" s="197"/>
      <c r="AA476" s="197"/>
      <c r="AB476" s="197"/>
      <c r="AC476" s="197"/>
      <c r="AD476" s="197"/>
      <c r="AE476" s="197"/>
      <c r="AF476" s="197"/>
      <c r="AG476" s="420"/>
      <c r="AH476" s="391"/>
      <c r="AI476" s="202"/>
      <c r="AJ476" s="202"/>
      <c r="AK476" s="316">
        <f t="shared" si="1429"/>
        <v>0</v>
      </c>
      <c r="AL476" s="391"/>
      <c r="AM476" s="202"/>
      <c r="AN476" s="202"/>
      <c r="AO476" s="392">
        <f t="shared" si="1430"/>
        <v>0</v>
      </c>
      <c r="AP476" s="527"/>
      <c r="AQ476" s="202"/>
      <c r="AR476" s="202"/>
      <c r="AS476" s="316">
        <f t="shared" si="1431"/>
        <v>0</v>
      </c>
      <c r="AT476" s="391"/>
      <c r="AU476" s="202"/>
      <c r="AV476" s="202"/>
      <c r="AW476" s="392">
        <f t="shared" si="1432"/>
        <v>0</v>
      </c>
      <c r="AX476" s="527"/>
      <c r="AY476" s="202"/>
      <c r="AZ476" s="202"/>
      <c r="BA476" s="316">
        <f t="shared" si="1433"/>
        <v>0</v>
      </c>
      <c r="BB476" s="391"/>
      <c r="BC476" s="202"/>
      <c r="BD476" s="202"/>
      <c r="BE476" s="392">
        <f t="shared" si="1434"/>
        <v>0</v>
      </c>
      <c r="BF476" s="527"/>
      <c r="BG476" s="202"/>
      <c r="BH476" s="202"/>
      <c r="BI476" s="316">
        <f t="shared" si="1435"/>
        <v>0</v>
      </c>
      <c r="BJ476" s="391"/>
      <c r="BK476" s="202"/>
      <c r="BL476" s="202"/>
      <c r="BM476" s="392">
        <f t="shared" si="1436"/>
        <v>0</v>
      </c>
      <c r="BN476" s="527"/>
      <c r="BO476" s="202"/>
      <c r="BP476" s="202"/>
      <c r="BQ476" s="316">
        <f t="shared" si="1437"/>
        <v>0</v>
      </c>
      <c r="BR476" s="391"/>
      <c r="BS476" s="202"/>
      <c r="BT476" s="202"/>
      <c r="BU476" s="392">
        <f t="shared" si="1438"/>
        <v>0</v>
      </c>
      <c r="BV476" s="527"/>
      <c r="BW476" s="202"/>
      <c r="BX476" s="202"/>
      <c r="BY476" s="316">
        <f t="shared" si="1439"/>
        <v>0</v>
      </c>
      <c r="BZ476" s="391"/>
      <c r="CA476" s="202"/>
      <c r="CB476" s="202"/>
      <c r="CC476" s="392">
        <f t="shared" si="1440"/>
        <v>0</v>
      </c>
      <c r="CD476" s="391">
        <f t="shared" ref="CD476:CG499" si="1512">+AH476+AL476+AP476+AT476+AX476+BB476+BF476+BJ476+BN476+BR476+BV476+BZ476</f>
        <v>0</v>
      </c>
      <c r="CE476" s="202">
        <f t="shared" si="1512"/>
        <v>0</v>
      </c>
      <c r="CF476" s="202">
        <f t="shared" si="1512"/>
        <v>0</v>
      </c>
      <c r="CG476" s="392">
        <f t="shared" si="1512"/>
        <v>0</v>
      </c>
      <c r="CH476" s="695"/>
      <c r="CI476" s="118"/>
      <c r="CJ476" s="801"/>
      <c r="CK476" s="802"/>
      <c r="CL476" s="802"/>
      <c r="CM476" s="803"/>
      <c r="CN476" s="801">
        <v>0</v>
      </c>
      <c r="CO476" s="802">
        <f t="shared" si="1474"/>
        <v>0</v>
      </c>
      <c r="CP476" s="802">
        <f t="shared" si="1475"/>
        <v>0</v>
      </c>
      <c r="CQ476" s="802">
        <f t="shared" si="1476"/>
        <v>0</v>
      </c>
      <c r="CR476" s="885">
        <f t="shared" si="1477"/>
        <v>0</v>
      </c>
      <c r="CS476" s="803">
        <f t="shared" si="1478"/>
        <v>0</v>
      </c>
      <c r="CT476" s="2">
        <f t="shared" si="1479"/>
        <v>0</v>
      </c>
    </row>
    <row r="477" spans="1:612" ht="24.75" customHeight="1" x14ac:dyDescent="0.25">
      <c r="B477" s="580" t="str">
        <f t="shared" si="1443"/>
        <v>C5</v>
      </c>
      <c r="C477" s="597" t="s">
        <v>370</v>
      </c>
      <c r="D477" s="630">
        <f t="shared" ref="D477:G477" si="1513">+D478</f>
        <v>39477.966101694918</v>
      </c>
      <c r="E477" s="38">
        <f t="shared" si="1513"/>
        <v>0</v>
      </c>
      <c r="F477" s="38">
        <f t="shared" si="1513"/>
        <v>219322.03389830509</v>
      </c>
      <c r="G477" s="38">
        <f t="shared" si="1513"/>
        <v>258800</v>
      </c>
      <c r="H477" s="38">
        <v>41497.627118644043</v>
      </c>
      <c r="I477" s="38"/>
      <c r="J477" s="38">
        <v>230542.37288135596</v>
      </c>
      <c r="K477" s="631">
        <f>+H477+J477</f>
        <v>272040</v>
      </c>
      <c r="L477" s="584">
        <v>272040</v>
      </c>
      <c r="M477" s="38"/>
      <c r="N477" s="76"/>
      <c r="O477" s="39"/>
      <c r="P477" s="39"/>
      <c r="Q477" s="77"/>
      <c r="R477" s="77"/>
      <c r="S477" s="77"/>
      <c r="T477" s="78"/>
      <c r="U477" s="77"/>
      <c r="V477" s="40"/>
      <c r="W477" s="40"/>
      <c r="X477" s="40"/>
      <c r="Y477" s="40"/>
      <c r="Z477" s="40"/>
      <c r="AA477" s="40"/>
      <c r="AB477" s="40"/>
      <c r="AC477" s="40"/>
      <c r="AD477" s="40"/>
      <c r="AE477" s="40"/>
      <c r="AF477" s="40"/>
      <c r="AG477" s="414"/>
      <c r="AH477" s="333">
        <f>+AH478+AH479</f>
        <v>0</v>
      </c>
      <c r="AI477" s="22">
        <f t="shared" ref="AI477:AZ477" si="1514">+AI478+AI479</f>
        <v>0</v>
      </c>
      <c r="AJ477" s="22">
        <f t="shared" si="1514"/>
        <v>0</v>
      </c>
      <c r="AK477" s="281">
        <f t="shared" si="1429"/>
        <v>0</v>
      </c>
      <c r="AL477" s="333">
        <f t="shared" si="1514"/>
        <v>0</v>
      </c>
      <c r="AM477" s="22">
        <f t="shared" si="1514"/>
        <v>0</v>
      </c>
      <c r="AN477" s="22">
        <f t="shared" si="1514"/>
        <v>0</v>
      </c>
      <c r="AO477" s="334">
        <f t="shared" si="1430"/>
        <v>0</v>
      </c>
      <c r="AP477" s="492">
        <f t="shared" si="1514"/>
        <v>0</v>
      </c>
      <c r="AQ477" s="22">
        <f t="shared" si="1514"/>
        <v>0</v>
      </c>
      <c r="AR477" s="22">
        <f t="shared" si="1514"/>
        <v>0</v>
      </c>
      <c r="AS477" s="281">
        <f t="shared" si="1431"/>
        <v>0</v>
      </c>
      <c r="AT477" s="333">
        <f t="shared" si="1514"/>
        <v>0</v>
      </c>
      <c r="AU477" s="22">
        <f t="shared" si="1514"/>
        <v>0</v>
      </c>
      <c r="AV477" s="22">
        <f t="shared" si="1514"/>
        <v>0</v>
      </c>
      <c r="AW477" s="334">
        <f t="shared" si="1432"/>
        <v>0</v>
      </c>
      <c r="AX477" s="492">
        <f t="shared" si="1514"/>
        <v>0</v>
      </c>
      <c r="AY477" s="22">
        <f t="shared" si="1514"/>
        <v>0</v>
      </c>
      <c r="AZ477" s="22">
        <f t="shared" si="1514"/>
        <v>0</v>
      </c>
      <c r="BA477" s="281">
        <f t="shared" si="1433"/>
        <v>0</v>
      </c>
      <c r="BB477" s="333">
        <f t="shared" ref="BB477:BD478" si="1515">BB478</f>
        <v>0</v>
      </c>
      <c r="BC477" s="22">
        <f t="shared" si="1515"/>
        <v>0</v>
      </c>
      <c r="BD477" s="22">
        <f t="shared" si="1515"/>
        <v>0</v>
      </c>
      <c r="BE477" s="334">
        <f t="shared" si="1434"/>
        <v>0</v>
      </c>
      <c r="BF477" s="492">
        <f t="shared" ref="BF477:BH478" si="1516">BF478</f>
        <v>2232</v>
      </c>
      <c r="BG477" s="22">
        <f t="shared" si="1516"/>
        <v>0</v>
      </c>
      <c r="BH477" s="22">
        <f t="shared" si="1516"/>
        <v>25668</v>
      </c>
      <c r="BI477" s="281">
        <f t="shared" si="1435"/>
        <v>27900</v>
      </c>
      <c r="BJ477" s="333">
        <f t="shared" ref="BJ477:BL478" si="1517">BJ478</f>
        <v>0</v>
      </c>
      <c r="BK477" s="22">
        <f t="shared" si="1517"/>
        <v>0</v>
      </c>
      <c r="BL477" s="22">
        <f t="shared" si="1517"/>
        <v>0</v>
      </c>
      <c r="BM477" s="334">
        <f t="shared" si="1436"/>
        <v>0</v>
      </c>
      <c r="BN477" s="492">
        <f t="shared" ref="BN477:BP478" si="1518">BN478</f>
        <v>2232</v>
      </c>
      <c r="BO477" s="22">
        <f t="shared" si="1518"/>
        <v>0</v>
      </c>
      <c r="BP477" s="22">
        <f t="shared" si="1518"/>
        <v>25668</v>
      </c>
      <c r="BQ477" s="281">
        <f t="shared" si="1437"/>
        <v>27900</v>
      </c>
      <c r="BR477" s="333">
        <f t="shared" ref="BR477:BT478" si="1519">BR478</f>
        <v>0</v>
      </c>
      <c r="BS477" s="22">
        <f t="shared" si="1519"/>
        <v>0</v>
      </c>
      <c r="BT477" s="22">
        <f t="shared" si="1519"/>
        <v>0</v>
      </c>
      <c r="BU477" s="334">
        <f t="shared" si="1438"/>
        <v>0</v>
      </c>
      <c r="BV477" s="492">
        <f t="shared" ref="BV477:BX478" si="1520">BV478</f>
        <v>2976</v>
      </c>
      <c r="BW477" s="22">
        <f t="shared" si="1520"/>
        <v>0</v>
      </c>
      <c r="BX477" s="22">
        <f t="shared" si="1520"/>
        <v>34224</v>
      </c>
      <c r="BY477" s="281">
        <f t="shared" si="1439"/>
        <v>37200</v>
      </c>
      <c r="BZ477" s="333">
        <f t="shared" ref="BZ477:CB478" si="1521">BZ478</f>
        <v>0</v>
      </c>
      <c r="CA477" s="22">
        <f t="shared" si="1521"/>
        <v>0</v>
      </c>
      <c r="CB477" s="22">
        <f t="shared" si="1521"/>
        <v>0</v>
      </c>
      <c r="CC477" s="334">
        <f t="shared" si="1440"/>
        <v>0</v>
      </c>
      <c r="CD477" s="333">
        <f t="shared" si="1512"/>
        <v>7440</v>
      </c>
      <c r="CE477" s="22">
        <f t="shared" si="1512"/>
        <v>0</v>
      </c>
      <c r="CF477" s="22">
        <f t="shared" si="1512"/>
        <v>85560</v>
      </c>
      <c r="CG477" s="334">
        <f t="shared" si="1512"/>
        <v>93000</v>
      </c>
      <c r="CH477" s="695"/>
      <c r="CI477" s="118"/>
      <c r="CJ477" s="750">
        <f>IF(H477=0,IF(CD477&gt;0,"Error",H477-CD477),H477-CD477)</f>
        <v>34057.627118644043</v>
      </c>
      <c r="CK477" s="751">
        <f t="shared" ref="CK477" si="1522">IF(I477=0,IF(CE477&gt;0,"Error",I477-CE477),I477-CE477)</f>
        <v>0</v>
      </c>
      <c r="CL477" s="751">
        <f t="shared" ref="CL477" si="1523">IF(J477=0,IF(CF477&gt;0,"Error",J477-CF477),J477-CF477)</f>
        <v>144982.37288135596</v>
      </c>
      <c r="CM477" s="752">
        <f t="shared" ref="CM477" si="1524">IF(K477=0,IF(CG477&gt;0,"Error",K477-CG477),K477-CG477)</f>
        <v>179040</v>
      </c>
      <c r="CN477" s="750">
        <v>0</v>
      </c>
      <c r="CO477" s="751">
        <f t="shared" si="1474"/>
        <v>0</v>
      </c>
      <c r="CP477" s="751">
        <f t="shared" si="1475"/>
        <v>7440</v>
      </c>
      <c r="CQ477" s="751">
        <f t="shared" si="1476"/>
        <v>0</v>
      </c>
      <c r="CR477" s="863">
        <f t="shared" si="1477"/>
        <v>85560</v>
      </c>
      <c r="CS477" s="752">
        <f t="shared" si="1478"/>
        <v>93000</v>
      </c>
      <c r="CT477" s="2">
        <f t="shared" si="1479"/>
        <v>0</v>
      </c>
    </row>
    <row r="478" spans="1:612" s="4" customFormat="1" ht="24.75" customHeight="1" x14ac:dyDescent="0.25">
      <c r="A478" s="7"/>
      <c r="B478" s="580" t="str">
        <f t="shared" si="1443"/>
        <v>C5</v>
      </c>
      <c r="C478" s="608" t="s">
        <v>371</v>
      </c>
      <c r="D478" s="654">
        <v>39477.966101694918</v>
      </c>
      <c r="E478" s="195"/>
      <c r="F478" s="195">
        <v>219322.03389830509</v>
      </c>
      <c r="G478" s="195">
        <f>+D478+E478+F478</f>
        <v>258800</v>
      </c>
      <c r="H478" s="195">
        <v>41498</v>
      </c>
      <c r="I478" s="195"/>
      <c r="J478" s="195">
        <v>230542</v>
      </c>
      <c r="K478" s="655">
        <f>+H478+I478+J478</f>
        <v>272040</v>
      </c>
      <c r="L478" s="592"/>
      <c r="M478" s="195"/>
      <c r="N478" s="196" t="s">
        <v>332</v>
      </c>
      <c r="O478" s="197"/>
      <c r="P478" s="197"/>
      <c r="Q478" s="197"/>
      <c r="R478" s="197"/>
      <c r="S478" s="197"/>
      <c r="T478" s="197"/>
      <c r="U478" s="197"/>
      <c r="V478" s="197"/>
      <c r="W478" s="197"/>
      <c r="X478" s="197"/>
      <c r="Y478" s="197"/>
      <c r="Z478" s="197"/>
      <c r="AA478" s="197"/>
      <c r="AB478" s="197"/>
      <c r="AC478" s="197"/>
      <c r="AD478" s="197"/>
      <c r="AE478" s="197"/>
      <c r="AF478" s="197"/>
      <c r="AG478" s="420"/>
      <c r="AH478" s="391"/>
      <c r="AI478" s="202"/>
      <c r="AJ478" s="202"/>
      <c r="AK478" s="316">
        <f t="shared" si="1429"/>
        <v>0</v>
      </c>
      <c r="AL478" s="391"/>
      <c r="AM478" s="202"/>
      <c r="AN478" s="202"/>
      <c r="AO478" s="392">
        <f t="shared" si="1430"/>
        <v>0</v>
      </c>
      <c r="AP478" s="527"/>
      <c r="AQ478" s="202"/>
      <c r="AR478" s="202"/>
      <c r="AS478" s="316">
        <f t="shared" si="1431"/>
        <v>0</v>
      </c>
      <c r="AT478" s="391"/>
      <c r="AU478" s="202"/>
      <c r="AV478" s="202"/>
      <c r="AW478" s="392">
        <f t="shared" si="1432"/>
        <v>0</v>
      </c>
      <c r="AX478" s="527"/>
      <c r="AY478" s="202"/>
      <c r="AZ478" s="202"/>
      <c r="BA478" s="316">
        <f t="shared" si="1433"/>
        <v>0</v>
      </c>
      <c r="BB478" s="391">
        <f t="shared" si="1515"/>
        <v>0</v>
      </c>
      <c r="BC478" s="202">
        <f t="shared" si="1515"/>
        <v>0</v>
      </c>
      <c r="BD478" s="202">
        <f t="shared" si="1515"/>
        <v>0</v>
      </c>
      <c r="BE478" s="392">
        <f>BB478+BC478+BD478</f>
        <v>0</v>
      </c>
      <c r="BF478" s="527">
        <f t="shared" si="1516"/>
        <v>2232</v>
      </c>
      <c r="BG478" s="202">
        <f t="shared" si="1516"/>
        <v>0</v>
      </c>
      <c r="BH478" s="202">
        <f t="shared" si="1516"/>
        <v>25668</v>
      </c>
      <c r="BI478" s="316">
        <f>BF478+BG478+BH478</f>
        <v>27900</v>
      </c>
      <c r="BJ478" s="391">
        <f t="shared" si="1517"/>
        <v>0</v>
      </c>
      <c r="BK478" s="202">
        <f t="shared" si="1517"/>
        <v>0</v>
      </c>
      <c r="BL478" s="202">
        <f t="shared" si="1517"/>
        <v>0</v>
      </c>
      <c r="BM478" s="392">
        <f>BJ478+BK478+BL478</f>
        <v>0</v>
      </c>
      <c r="BN478" s="527">
        <f t="shared" si="1518"/>
        <v>2232</v>
      </c>
      <c r="BO478" s="202">
        <f t="shared" si="1518"/>
        <v>0</v>
      </c>
      <c r="BP478" s="202">
        <f t="shared" si="1518"/>
        <v>25668</v>
      </c>
      <c r="BQ478" s="316">
        <f>BN478+BO478+BP478</f>
        <v>27900</v>
      </c>
      <c r="BR478" s="391">
        <f t="shared" si="1519"/>
        <v>0</v>
      </c>
      <c r="BS478" s="202">
        <f t="shared" si="1519"/>
        <v>0</v>
      </c>
      <c r="BT478" s="202">
        <f t="shared" si="1519"/>
        <v>0</v>
      </c>
      <c r="BU478" s="392">
        <f>BR478+BS478+BT478</f>
        <v>0</v>
      </c>
      <c r="BV478" s="527">
        <f t="shared" si="1520"/>
        <v>2976</v>
      </c>
      <c r="BW478" s="202">
        <f t="shared" si="1520"/>
        <v>0</v>
      </c>
      <c r="BX478" s="202">
        <f t="shared" si="1520"/>
        <v>34224</v>
      </c>
      <c r="BY478" s="316">
        <f>BV478+BW478+BX478</f>
        <v>37200</v>
      </c>
      <c r="BZ478" s="391">
        <f t="shared" si="1521"/>
        <v>0</v>
      </c>
      <c r="CA478" s="202">
        <f t="shared" si="1521"/>
        <v>0</v>
      </c>
      <c r="CB478" s="202">
        <f t="shared" si="1521"/>
        <v>0</v>
      </c>
      <c r="CC478" s="392">
        <f>BZ478+CA478+CB478</f>
        <v>0</v>
      </c>
      <c r="CD478" s="391">
        <f t="shared" si="1512"/>
        <v>7440</v>
      </c>
      <c r="CE478" s="202">
        <f t="shared" si="1512"/>
        <v>0</v>
      </c>
      <c r="CF478" s="202">
        <f t="shared" si="1512"/>
        <v>85560</v>
      </c>
      <c r="CG478" s="392">
        <f t="shared" si="1512"/>
        <v>93000</v>
      </c>
      <c r="CH478" s="695"/>
      <c r="CI478" s="118"/>
      <c r="CJ478" s="801"/>
      <c r="CK478" s="802"/>
      <c r="CL478" s="802"/>
      <c r="CM478" s="803"/>
      <c r="CN478" s="801">
        <v>0</v>
      </c>
      <c r="CO478" s="802">
        <f t="shared" si="1474"/>
        <v>0</v>
      </c>
      <c r="CP478" s="802">
        <f t="shared" si="1475"/>
        <v>7440</v>
      </c>
      <c r="CQ478" s="802">
        <f t="shared" si="1476"/>
        <v>0</v>
      </c>
      <c r="CR478" s="885">
        <f t="shared" si="1477"/>
        <v>85560</v>
      </c>
      <c r="CS478" s="803">
        <f t="shared" si="1478"/>
        <v>93000</v>
      </c>
      <c r="CT478" s="2">
        <f t="shared" si="1479"/>
        <v>0</v>
      </c>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c r="IW478" s="2"/>
      <c r="IX478" s="2"/>
      <c r="IY478" s="2"/>
      <c r="IZ478" s="2"/>
      <c r="JA478" s="2"/>
      <c r="JB478" s="2"/>
      <c r="JC478" s="2"/>
      <c r="JD478" s="2"/>
      <c r="JE478" s="2"/>
      <c r="JF478" s="2"/>
      <c r="JG478" s="2"/>
      <c r="JH478" s="2"/>
      <c r="JI478" s="2"/>
      <c r="JJ478" s="2"/>
      <c r="JK478" s="2"/>
      <c r="JL478" s="2"/>
      <c r="JM478" s="2"/>
      <c r="JN478" s="2"/>
      <c r="JO478" s="2"/>
      <c r="JP478" s="2"/>
      <c r="JQ478" s="2"/>
      <c r="JR478" s="2"/>
      <c r="JS478" s="2"/>
      <c r="JT478" s="2"/>
      <c r="JU478" s="2"/>
      <c r="JV478" s="2"/>
      <c r="JW478" s="2"/>
      <c r="JX478" s="2"/>
      <c r="JY478" s="2"/>
      <c r="JZ478" s="2"/>
      <c r="KA478" s="2"/>
      <c r="KB478" s="2"/>
      <c r="KC478" s="2"/>
      <c r="KD478" s="2"/>
      <c r="KE478" s="2"/>
      <c r="KF478" s="2"/>
      <c r="KG478" s="2"/>
      <c r="KH478" s="2"/>
      <c r="KI478" s="2"/>
      <c r="KJ478" s="2"/>
      <c r="KK478" s="2"/>
      <c r="KL478" s="2"/>
      <c r="KM478" s="2"/>
      <c r="KN478" s="2"/>
      <c r="KO478" s="2"/>
      <c r="KP478" s="2"/>
      <c r="KQ478" s="2"/>
      <c r="KR478" s="2"/>
      <c r="KS478" s="2"/>
      <c r="KT478" s="2"/>
      <c r="KU478" s="2"/>
      <c r="KV478" s="2"/>
      <c r="KW478" s="2"/>
      <c r="KX478" s="2"/>
      <c r="KY478" s="2"/>
      <c r="KZ478" s="2"/>
      <c r="LA478" s="2"/>
      <c r="LB478" s="2"/>
      <c r="LC478" s="2"/>
      <c r="LD478" s="2"/>
      <c r="LE478" s="2"/>
      <c r="LF478" s="2"/>
      <c r="LG478" s="2"/>
      <c r="LH478" s="2"/>
      <c r="LI478" s="2"/>
      <c r="LJ478" s="2"/>
      <c r="LK478" s="2"/>
      <c r="LL478" s="2"/>
      <c r="LM478" s="2"/>
      <c r="LN478" s="2"/>
      <c r="LO478" s="2"/>
      <c r="LP478" s="2"/>
      <c r="LQ478" s="2"/>
      <c r="LR478" s="2"/>
      <c r="LS478" s="2"/>
      <c r="LT478" s="2"/>
      <c r="LU478" s="2"/>
      <c r="LV478" s="2"/>
      <c r="LW478" s="2"/>
      <c r="LX478" s="2"/>
      <c r="LY478" s="2"/>
      <c r="LZ478" s="2"/>
      <c r="MA478" s="2"/>
      <c r="MB478" s="2"/>
      <c r="MC478" s="2"/>
      <c r="MD478" s="2"/>
      <c r="ME478" s="2"/>
      <c r="MF478" s="2"/>
      <c r="MG478" s="2"/>
      <c r="MH478" s="2"/>
      <c r="MI478" s="2"/>
      <c r="MJ478" s="2"/>
      <c r="MK478" s="2"/>
      <c r="ML478" s="2"/>
      <c r="MM478" s="2"/>
      <c r="MN478" s="2"/>
      <c r="MO478" s="2"/>
      <c r="MP478" s="2"/>
      <c r="MQ478" s="2"/>
      <c r="MR478" s="2"/>
      <c r="MS478" s="2"/>
      <c r="MT478" s="2"/>
      <c r="MU478" s="2"/>
      <c r="MV478" s="2"/>
      <c r="MW478" s="2"/>
      <c r="MX478" s="2"/>
      <c r="MY478" s="2"/>
      <c r="MZ478" s="2"/>
      <c r="NA478" s="2"/>
      <c r="NB478" s="2"/>
      <c r="NC478" s="2"/>
      <c r="ND478" s="2"/>
      <c r="NE478" s="2"/>
      <c r="NF478" s="2"/>
      <c r="NG478" s="2"/>
      <c r="NH478" s="2"/>
      <c r="NI478" s="2"/>
      <c r="NJ478" s="2"/>
      <c r="NK478" s="2"/>
      <c r="NL478" s="2"/>
      <c r="NM478" s="2"/>
      <c r="NN478" s="2"/>
      <c r="NO478" s="2"/>
      <c r="NP478" s="2"/>
      <c r="NQ478" s="2"/>
      <c r="NR478" s="2"/>
      <c r="NS478" s="2"/>
      <c r="NT478" s="2"/>
      <c r="NU478" s="2"/>
      <c r="NV478" s="2"/>
      <c r="NW478" s="2"/>
      <c r="NX478" s="2"/>
      <c r="NY478" s="2"/>
      <c r="NZ478" s="2"/>
      <c r="OA478" s="2"/>
      <c r="OB478" s="2"/>
      <c r="OC478" s="2"/>
      <c r="OD478" s="2"/>
      <c r="OE478" s="2"/>
      <c r="OF478" s="2"/>
      <c r="OG478" s="2"/>
      <c r="OH478" s="2"/>
      <c r="OI478" s="2"/>
      <c r="OJ478" s="2"/>
      <c r="OK478" s="2"/>
      <c r="OL478" s="2"/>
      <c r="OM478" s="2"/>
      <c r="ON478" s="2"/>
      <c r="OO478" s="2"/>
      <c r="OP478" s="2"/>
      <c r="OQ478" s="2"/>
      <c r="OR478" s="2"/>
      <c r="OS478" s="2"/>
      <c r="OT478" s="2"/>
      <c r="OU478" s="2"/>
      <c r="OV478" s="2"/>
      <c r="OW478" s="2"/>
      <c r="OX478" s="2"/>
      <c r="OY478" s="2"/>
      <c r="OZ478" s="2"/>
      <c r="PA478" s="2"/>
      <c r="PB478" s="2"/>
      <c r="PC478" s="2"/>
      <c r="PD478" s="2"/>
      <c r="PE478" s="2"/>
      <c r="PF478" s="2"/>
      <c r="PG478" s="2"/>
      <c r="PH478" s="2"/>
      <c r="PI478" s="2"/>
      <c r="PJ478" s="2"/>
      <c r="PK478" s="2"/>
      <c r="PL478" s="2"/>
      <c r="PM478" s="2"/>
      <c r="PN478" s="2"/>
      <c r="PO478" s="2"/>
      <c r="PP478" s="2"/>
      <c r="PQ478" s="2"/>
      <c r="PR478" s="2"/>
      <c r="PS478" s="2"/>
      <c r="PT478" s="2"/>
      <c r="PU478" s="2"/>
      <c r="PV478" s="2"/>
      <c r="PW478" s="2"/>
      <c r="PX478" s="2"/>
      <c r="PY478" s="2"/>
      <c r="PZ478" s="2"/>
      <c r="QA478" s="2"/>
      <c r="QB478" s="2"/>
      <c r="QC478" s="2"/>
      <c r="QD478" s="2"/>
      <c r="QE478" s="2"/>
      <c r="QF478" s="2"/>
      <c r="QG478" s="2"/>
      <c r="QH478" s="2"/>
      <c r="QI478" s="2"/>
      <c r="QJ478" s="2"/>
      <c r="QK478" s="2"/>
      <c r="QL478" s="2"/>
      <c r="QM478" s="2"/>
      <c r="QN478" s="2"/>
      <c r="QO478" s="2"/>
      <c r="QP478" s="2"/>
      <c r="QQ478" s="2"/>
      <c r="QR478" s="2"/>
      <c r="QS478" s="2"/>
      <c r="QT478" s="2"/>
      <c r="QU478" s="2"/>
      <c r="QV478" s="2"/>
      <c r="QW478" s="2"/>
      <c r="QX478" s="2"/>
      <c r="QY478" s="2"/>
      <c r="QZ478" s="2"/>
      <c r="RA478" s="2"/>
      <c r="RB478" s="2"/>
      <c r="RC478" s="2"/>
      <c r="RD478" s="2"/>
      <c r="RE478" s="2"/>
      <c r="RF478" s="2"/>
      <c r="RG478" s="2"/>
      <c r="RH478" s="2"/>
      <c r="RI478" s="2"/>
      <c r="RJ478" s="2"/>
      <c r="RK478" s="2"/>
      <c r="RL478" s="2"/>
      <c r="RM478" s="2"/>
      <c r="RN478" s="2"/>
      <c r="RO478" s="2"/>
      <c r="RP478" s="2"/>
      <c r="RQ478" s="2"/>
      <c r="RR478" s="2"/>
      <c r="RS478" s="2"/>
      <c r="RT478" s="2"/>
      <c r="RU478" s="2"/>
      <c r="RV478" s="2"/>
      <c r="RW478" s="2"/>
      <c r="RX478" s="2"/>
      <c r="RY478" s="2"/>
      <c r="RZ478" s="2"/>
      <c r="SA478" s="2"/>
      <c r="SB478" s="2"/>
      <c r="SC478" s="2"/>
      <c r="SD478" s="2"/>
      <c r="SE478" s="2"/>
      <c r="SF478" s="2"/>
      <c r="SG478" s="2"/>
      <c r="SH478" s="2"/>
      <c r="SI478" s="2"/>
      <c r="SJ478" s="2"/>
      <c r="SK478" s="2"/>
      <c r="SL478" s="2"/>
      <c r="SM478" s="2"/>
      <c r="SN478" s="2"/>
      <c r="SO478" s="2"/>
      <c r="SP478" s="2"/>
      <c r="SQ478" s="2"/>
      <c r="SR478" s="2"/>
      <c r="SS478" s="2"/>
      <c r="ST478" s="2"/>
      <c r="SU478" s="2"/>
      <c r="SV478" s="2"/>
      <c r="SW478" s="2"/>
      <c r="SX478" s="2"/>
      <c r="SY478" s="2"/>
      <c r="SZ478" s="2"/>
      <c r="TA478" s="2"/>
      <c r="TB478" s="2"/>
      <c r="TC478" s="2"/>
      <c r="TD478" s="2"/>
      <c r="TE478" s="2"/>
      <c r="TF478" s="2"/>
      <c r="TG478" s="2"/>
      <c r="TH478" s="2"/>
      <c r="TI478" s="2"/>
      <c r="TJ478" s="2"/>
      <c r="TK478" s="2"/>
      <c r="TL478" s="2"/>
      <c r="TM478" s="2"/>
      <c r="TN478" s="2"/>
      <c r="TO478" s="2"/>
      <c r="TP478" s="2"/>
      <c r="TQ478" s="2"/>
      <c r="TR478" s="2"/>
      <c r="TS478" s="2"/>
      <c r="TT478" s="2"/>
      <c r="TU478" s="2"/>
      <c r="TV478" s="2"/>
      <c r="TW478" s="2"/>
      <c r="TX478" s="2"/>
      <c r="TY478" s="2"/>
      <c r="TZ478" s="2"/>
      <c r="UA478" s="2"/>
      <c r="UB478" s="2"/>
      <c r="UC478" s="2"/>
      <c r="UD478" s="2"/>
      <c r="UE478" s="2"/>
      <c r="UF478" s="2"/>
      <c r="UG478" s="2"/>
      <c r="UH478" s="2"/>
      <c r="UI478" s="2"/>
      <c r="UJ478" s="2"/>
      <c r="UK478" s="2"/>
      <c r="UL478" s="2"/>
      <c r="UM478" s="2"/>
      <c r="UN478" s="2"/>
      <c r="UO478" s="2"/>
      <c r="UP478" s="2"/>
      <c r="UQ478" s="2"/>
      <c r="UR478" s="2"/>
      <c r="US478" s="2"/>
      <c r="UT478" s="2"/>
      <c r="UU478" s="2"/>
      <c r="UV478" s="2"/>
      <c r="UW478" s="2"/>
      <c r="UX478" s="2"/>
      <c r="UY478" s="2"/>
      <c r="UZ478" s="2"/>
      <c r="VA478" s="2"/>
      <c r="VB478" s="2"/>
      <c r="VC478" s="2"/>
      <c r="VD478" s="2"/>
      <c r="VE478" s="2"/>
      <c r="VF478" s="2"/>
      <c r="VG478" s="2"/>
      <c r="VH478" s="2"/>
      <c r="VI478" s="2"/>
      <c r="VJ478" s="2"/>
      <c r="VK478" s="2"/>
      <c r="VL478" s="2"/>
      <c r="VM478" s="2"/>
      <c r="VN478" s="2"/>
      <c r="VO478" s="2"/>
      <c r="VP478" s="2"/>
      <c r="VQ478" s="2"/>
      <c r="VR478" s="2"/>
      <c r="VS478" s="2"/>
      <c r="VT478" s="2"/>
      <c r="VU478" s="2"/>
      <c r="VV478" s="2"/>
      <c r="VW478" s="2"/>
      <c r="VX478" s="2"/>
      <c r="VY478" s="2"/>
      <c r="VZ478" s="2"/>
      <c r="WA478" s="2"/>
      <c r="WB478" s="2"/>
      <c r="WC478" s="2"/>
      <c r="WD478" s="2"/>
      <c r="WE478" s="2"/>
      <c r="WF478" s="2"/>
      <c r="WG478" s="2"/>
      <c r="WH478" s="2"/>
      <c r="WI478" s="2"/>
      <c r="WJ478" s="2"/>
      <c r="WK478" s="2"/>
      <c r="WL478" s="2"/>
      <c r="WM478" s="2"/>
      <c r="WN478" s="2"/>
    </row>
    <row r="479" spans="1:612" ht="24.75" customHeight="1" x14ac:dyDescent="0.25">
      <c r="B479" s="580" t="str">
        <f t="shared" si="1443"/>
        <v>C5</v>
      </c>
      <c r="C479" s="598" t="s">
        <v>372</v>
      </c>
      <c r="D479" s="480"/>
      <c r="E479" s="272"/>
      <c r="F479" s="272"/>
      <c r="G479" s="272"/>
      <c r="H479" s="272"/>
      <c r="I479" s="272"/>
      <c r="J479" s="272"/>
      <c r="K479" s="457">
        <v>93000</v>
      </c>
      <c r="L479" s="519"/>
      <c r="M479" s="48"/>
      <c r="N479" s="74" t="s">
        <v>332</v>
      </c>
      <c r="O479" s="80">
        <v>44673</v>
      </c>
      <c r="P479" s="46">
        <v>44808</v>
      </c>
      <c r="Q479" s="42" t="s">
        <v>373</v>
      </c>
      <c r="R479" s="51">
        <v>1</v>
      </c>
      <c r="S479" s="51"/>
      <c r="T479" s="51" t="s">
        <v>28</v>
      </c>
      <c r="U479" s="51" t="s">
        <v>169</v>
      </c>
      <c r="V479" s="51" t="s">
        <v>60</v>
      </c>
      <c r="W479" s="51"/>
      <c r="X479" s="30">
        <v>44673</v>
      </c>
      <c r="Y479" s="30">
        <v>44673</v>
      </c>
      <c r="Z479" s="30">
        <v>44678</v>
      </c>
      <c r="AA479" s="30">
        <v>44698</v>
      </c>
      <c r="AB479" s="30">
        <v>44708</v>
      </c>
      <c r="AC479" s="81" t="s">
        <v>686</v>
      </c>
      <c r="AD479" s="30">
        <v>44711</v>
      </c>
      <c r="AE479" s="30">
        <v>44718</v>
      </c>
      <c r="AF479" s="30">
        <v>44808</v>
      </c>
      <c r="AG479" s="419"/>
      <c r="AH479" s="389"/>
      <c r="AI479" s="61"/>
      <c r="AJ479" s="61"/>
      <c r="AK479" s="309">
        <f t="shared" si="1429"/>
        <v>0</v>
      </c>
      <c r="AL479" s="389"/>
      <c r="AM479" s="61"/>
      <c r="AN479" s="61"/>
      <c r="AO479" s="390">
        <f t="shared" si="1430"/>
        <v>0</v>
      </c>
      <c r="AP479" s="518"/>
      <c r="AQ479" s="61"/>
      <c r="AR479" s="61"/>
      <c r="AS479" s="309">
        <f t="shared" si="1431"/>
        <v>0</v>
      </c>
      <c r="AT479" s="389"/>
      <c r="AU479" s="61"/>
      <c r="AV479" s="61"/>
      <c r="AW479" s="390">
        <f t="shared" si="1432"/>
        <v>0</v>
      </c>
      <c r="AX479" s="518"/>
      <c r="AY479" s="61"/>
      <c r="AZ479" s="61"/>
      <c r="BA479" s="309">
        <f t="shared" si="1433"/>
        <v>0</v>
      </c>
      <c r="BB479" s="389"/>
      <c r="BC479" s="61"/>
      <c r="BD479" s="61"/>
      <c r="BE479" s="390">
        <f t="shared" si="1434"/>
        <v>0</v>
      </c>
      <c r="BF479" s="518">
        <v>2232</v>
      </c>
      <c r="BG479" s="61"/>
      <c r="BH479" s="61">
        <v>25668</v>
      </c>
      <c r="BI479" s="309">
        <f t="shared" si="1435"/>
        <v>27900</v>
      </c>
      <c r="BJ479" s="389"/>
      <c r="BK479" s="61"/>
      <c r="BL479" s="61"/>
      <c r="BM479" s="390">
        <f t="shared" si="1436"/>
        <v>0</v>
      </c>
      <c r="BN479" s="518">
        <v>2232</v>
      </c>
      <c r="BO479" s="61"/>
      <c r="BP479" s="61">
        <v>25668</v>
      </c>
      <c r="BQ479" s="309">
        <f t="shared" si="1437"/>
        <v>27900</v>
      </c>
      <c r="BR479" s="389"/>
      <c r="BS479" s="61"/>
      <c r="BT479" s="61"/>
      <c r="BU479" s="390">
        <f t="shared" si="1438"/>
        <v>0</v>
      </c>
      <c r="BV479" s="530">
        <v>2976</v>
      </c>
      <c r="BW479" s="210"/>
      <c r="BX479" s="210">
        <v>34224</v>
      </c>
      <c r="BY479" s="309">
        <f t="shared" si="1439"/>
        <v>37200</v>
      </c>
      <c r="BZ479" s="389"/>
      <c r="CA479" s="61"/>
      <c r="CB479" s="61"/>
      <c r="CC479" s="390">
        <f t="shared" si="1440"/>
        <v>0</v>
      </c>
      <c r="CD479" s="389">
        <f t="shared" si="1512"/>
        <v>7440</v>
      </c>
      <c r="CE479" s="61">
        <f t="shared" si="1512"/>
        <v>0</v>
      </c>
      <c r="CF479" s="61">
        <f t="shared" si="1512"/>
        <v>85560</v>
      </c>
      <c r="CG479" s="390">
        <f t="shared" si="1512"/>
        <v>93000</v>
      </c>
      <c r="CH479" s="695"/>
      <c r="CI479" s="118"/>
      <c r="CJ479" s="786"/>
      <c r="CK479" s="787"/>
      <c r="CL479" s="787"/>
      <c r="CM479" s="788"/>
      <c r="CN479" s="786">
        <v>0</v>
      </c>
      <c r="CO479" s="787">
        <f t="shared" si="1474"/>
        <v>0</v>
      </c>
      <c r="CP479" s="787">
        <f t="shared" si="1475"/>
        <v>7440</v>
      </c>
      <c r="CQ479" s="787">
        <f t="shared" si="1476"/>
        <v>0</v>
      </c>
      <c r="CR479" s="877">
        <f t="shared" si="1477"/>
        <v>85560</v>
      </c>
      <c r="CS479" s="788">
        <f t="shared" si="1478"/>
        <v>93000</v>
      </c>
      <c r="CT479" s="2">
        <f t="shared" si="1479"/>
        <v>0</v>
      </c>
    </row>
    <row r="480" spans="1:612" ht="24.75" customHeight="1" x14ac:dyDescent="0.25">
      <c r="B480" s="580" t="str">
        <f t="shared" si="1443"/>
        <v>C5</v>
      </c>
      <c r="C480" s="596" t="s">
        <v>374</v>
      </c>
      <c r="D480" s="632">
        <f>+D481+D495+D497</f>
        <v>362165.6101694915</v>
      </c>
      <c r="E480" s="34">
        <f>+E481+E495+E497</f>
        <v>0</v>
      </c>
      <c r="F480" s="34">
        <f>+F481+F495+F497</f>
        <v>2012034.3898305085</v>
      </c>
      <c r="G480" s="34">
        <f t="shared" si="1445"/>
        <v>2374200</v>
      </c>
      <c r="H480" s="34">
        <f>+H481+H495+H497</f>
        <v>293314.55932203378</v>
      </c>
      <c r="I480" s="34">
        <f>+I481+I495+I497</f>
        <v>0</v>
      </c>
      <c r="J480" s="34">
        <f>+J481+J495+J497</f>
        <v>1629525.4406779662</v>
      </c>
      <c r="K480" s="633">
        <f>+K481+K495+K497</f>
        <v>1922840</v>
      </c>
      <c r="L480" s="585"/>
      <c r="M480" s="34"/>
      <c r="N480" s="57"/>
      <c r="O480" s="57"/>
      <c r="P480" s="57"/>
      <c r="Q480" s="57"/>
      <c r="R480" s="57"/>
      <c r="S480" s="57"/>
      <c r="T480" s="57"/>
      <c r="U480" s="57"/>
      <c r="V480" s="57"/>
      <c r="W480" s="57"/>
      <c r="X480" s="57"/>
      <c r="Y480" s="57"/>
      <c r="Z480" s="57"/>
      <c r="AA480" s="57"/>
      <c r="AB480" s="57"/>
      <c r="AC480" s="57"/>
      <c r="AD480" s="57"/>
      <c r="AE480" s="57"/>
      <c r="AF480" s="57"/>
      <c r="AG480" s="421"/>
      <c r="AH480" s="395">
        <f>+AH481+AH495+AH497</f>
        <v>0</v>
      </c>
      <c r="AI480" s="84">
        <f t="shared" ref="AI480:CB480" si="1525">+AI481+AI495+AI497</f>
        <v>0</v>
      </c>
      <c r="AJ480" s="84">
        <f t="shared" si="1525"/>
        <v>0</v>
      </c>
      <c r="AK480" s="318">
        <f t="shared" si="1429"/>
        <v>0</v>
      </c>
      <c r="AL480" s="395">
        <f t="shared" si="1525"/>
        <v>0</v>
      </c>
      <c r="AM480" s="84">
        <f t="shared" si="1525"/>
        <v>0</v>
      </c>
      <c r="AN480" s="84">
        <f t="shared" si="1525"/>
        <v>0</v>
      </c>
      <c r="AO480" s="396">
        <f t="shared" si="1430"/>
        <v>0</v>
      </c>
      <c r="AP480" s="529">
        <f t="shared" si="1525"/>
        <v>0</v>
      </c>
      <c r="AQ480" s="84">
        <f t="shared" si="1525"/>
        <v>0</v>
      </c>
      <c r="AR480" s="84">
        <f t="shared" si="1525"/>
        <v>0</v>
      </c>
      <c r="AS480" s="318">
        <f t="shared" si="1431"/>
        <v>0</v>
      </c>
      <c r="AT480" s="395">
        <f t="shared" si="1525"/>
        <v>0</v>
      </c>
      <c r="AU480" s="84">
        <f t="shared" si="1525"/>
        <v>0</v>
      </c>
      <c r="AV480" s="84">
        <f t="shared" si="1525"/>
        <v>0</v>
      </c>
      <c r="AW480" s="396">
        <f t="shared" si="1432"/>
        <v>0</v>
      </c>
      <c r="AX480" s="529">
        <f t="shared" si="1525"/>
        <v>0</v>
      </c>
      <c r="AY480" s="84">
        <f t="shared" si="1525"/>
        <v>0</v>
      </c>
      <c r="AZ480" s="84">
        <f t="shared" si="1525"/>
        <v>0</v>
      </c>
      <c r="BA480" s="318">
        <f t="shared" si="1433"/>
        <v>0</v>
      </c>
      <c r="BB480" s="395">
        <f t="shared" si="1525"/>
        <v>0</v>
      </c>
      <c r="BC480" s="84">
        <f t="shared" si="1525"/>
        <v>0</v>
      </c>
      <c r="BD480" s="84">
        <f t="shared" si="1525"/>
        <v>0</v>
      </c>
      <c r="BE480" s="396">
        <f t="shared" si="1434"/>
        <v>0</v>
      </c>
      <c r="BF480" s="529">
        <f t="shared" si="1525"/>
        <v>9936</v>
      </c>
      <c r="BG480" s="84">
        <f t="shared" si="1525"/>
        <v>0</v>
      </c>
      <c r="BH480" s="84">
        <f t="shared" si="1525"/>
        <v>114264</v>
      </c>
      <c r="BI480" s="318">
        <f t="shared" si="1435"/>
        <v>124200</v>
      </c>
      <c r="BJ480" s="395">
        <f t="shared" si="1525"/>
        <v>13080</v>
      </c>
      <c r="BK480" s="84">
        <f t="shared" si="1525"/>
        <v>0</v>
      </c>
      <c r="BL480" s="84">
        <f t="shared" si="1525"/>
        <v>150420</v>
      </c>
      <c r="BM480" s="396">
        <f t="shared" si="1436"/>
        <v>163500</v>
      </c>
      <c r="BN480" s="529">
        <f t="shared" si="1525"/>
        <v>13358</v>
      </c>
      <c r="BO480" s="84">
        <f t="shared" si="1525"/>
        <v>0</v>
      </c>
      <c r="BP480" s="84">
        <f t="shared" si="1525"/>
        <v>153272</v>
      </c>
      <c r="BQ480" s="318">
        <f t="shared" si="1437"/>
        <v>166630</v>
      </c>
      <c r="BR480" s="395">
        <f t="shared" si="1525"/>
        <v>1736</v>
      </c>
      <c r="BS480" s="84">
        <f t="shared" si="1525"/>
        <v>0</v>
      </c>
      <c r="BT480" s="84">
        <f t="shared" si="1525"/>
        <v>19964</v>
      </c>
      <c r="BU480" s="396">
        <f t="shared" si="1438"/>
        <v>21700</v>
      </c>
      <c r="BV480" s="529">
        <f t="shared" si="1525"/>
        <v>0</v>
      </c>
      <c r="BW480" s="84">
        <f t="shared" si="1525"/>
        <v>0</v>
      </c>
      <c r="BX480" s="84">
        <f t="shared" si="1525"/>
        <v>0</v>
      </c>
      <c r="BY480" s="318">
        <f t="shared" si="1439"/>
        <v>0</v>
      </c>
      <c r="BZ480" s="395">
        <f t="shared" si="1525"/>
        <v>0</v>
      </c>
      <c r="CA480" s="84">
        <f t="shared" si="1525"/>
        <v>0</v>
      </c>
      <c r="CB480" s="84">
        <f t="shared" si="1525"/>
        <v>0</v>
      </c>
      <c r="CC480" s="396">
        <f t="shared" si="1440"/>
        <v>0</v>
      </c>
      <c r="CD480" s="395">
        <f t="shared" si="1512"/>
        <v>38110</v>
      </c>
      <c r="CE480" s="84">
        <f t="shared" si="1512"/>
        <v>0</v>
      </c>
      <c r="CF480" s="84">
        <f t="shared" si="1512"/>
        <v>437920</v>
      </c>
      <c r="CG480" s="396">
        <f t="shared" si="1512"/>
        <v>476030</v>
      </c>
      <c r="CH480" s="695"/>
      <c r="CI480" s="118"/>
      <c r="CJ480" s="807">
        <f>IF(H480=0,IF(CD480&gt;0,"Error",H480-CD480),H480-CD480)</f>
        <v>255204.55932203378</v>
      </c>
      <c r="CK480" s="808">
        <f t="shared" ref="CK480:CK481" si="1526">IF(I480=0,IF(CE480&gt;0,"Error",I480-CE480),I480-CE480)</f>
        <v>0</v>
      </c>
      <c r="CL480" s="808">
        <f t="shared" ref="CL480:CL481" si="1527">IF(J480=0,IF(CF480&gt;0,"Error",J480-CF480),J480-CF480)</f>
        <v>1191605.4406779662</v>
      </c>
      <c r="CM480" s="809">
        <f t="shared" ref="CM480:CM481" si="1528">IF(K480=0,IF(CG480&gt;0,"Error",K480-CG480),K480-CG480)</f>
        <v>1446810</v>
      </c>
      <c r="CN480" s="807">
        <v>0</v>
      </c>
      <c r="CO480" s="808">
        <f t="shared" si="1474"/>
        <v>0</v>
      </c>
      <c r="CP480" s="808">
        <f t="shared" si="1475"/>
        <v>38110</v>
      </c>
      <c r="CQ480" s="808">
        <f t="shared" si="1476"/>
        <v>0</v>
      </c>
      <c r="CR480" s="887">
        <f t="shared" si="1477"/>
        <v>437920</v>
      </c>
      <c r="CS480" s="809">
        <f t="shared" si="1478"/>
        <v>476030</v>
      </c>
      <c r="CT480" s="2">
        <f t="shared" si="1479"/>
        <v>0</v>
      </c>
    </row>
    <row r="481" spans="1:612" ht="24.75" customHeight="1" x14ac:dyDescent="0.25">
      <c r="B481" s="580" t="str">
        <f t="shared" si="1443"/>
        <v>C5</v>
      </c>
      <c r="C481" s="597" t="s">
        <v>375</v>
      </c>
      <c r="D481" s="630">
        <f t="shared" ref="D481:G481" si="1529">+D482+D484</f>
        <v>233390</v>
      </c>
      <c r="E481" s="38">
        <f t="shared" si="1529"/>
        <v>0</v>
      </c>
      <c r="F481" s="38">
        <f t="shared" si="1529"/>
        <v>1296610</v>
      </c>
      <c r="G481" s="38">
        <f t="shared" si="1529"/>
        <v>1530000</v>
      </c>
      <c r="H481" s="38">
        <v>210813.55932203378</v>
      </c>
      <c r="I481" s="38"/>
      <c r="J481" s="38">
        <v>1171186.4406779662</v>
      </c>
      <c r="K481" s="631">
        <f>+H481+J481</f>
        <v>1382000</v>
      </c>
      <c r="L481" s="584">
        <v>1382000</v>
      </c>
      <c r="M481" s="38"/>
      <c r="N481" s="76"/>
      <c r="O481" s="39"/>
      <c r="P481" s="39"/>
      <c r="Q481" s="77"/>
      <c r="R481" s="77"/>
      <c r="S481" s="77"/>
      <c r="T481" s="78"/>
      <c r="U481" s="77"/>
      <c r="V481" s="40"/>
      <c r="W481" s="40"/>
      <c r="X481" s="40"/>
      <c r="Y481" s="40"/>
      <c r="Z481" s="40"/>
      <c r="AA481" s="40"/>
      <c r="AB481" s="40"/>
      <c r="AC481" s="40"/>
      <c r="AD481" s="40"/>
      <c r="AE481" s="40"/>
      <c r="AF481" s="40"/>
      <c r="AG481" s="414"/>
      <c r="AH481" s="333">
        <f>SUM(AH482:AH494)</f>
        <v>0</v>
      </c>
      <c r="AI481" s="22">
        <f t="shared" ref="AI481:AZ481" si="1530">SUM(AI482:AI494)</f>
        <v>0</v>
      </c>
      <c r="AJ481" s="22">
        <f t="shared" si="1530"/>
        <v>0</v>
      </c>
      <c r="AK481" s="281">
        <f t="shared" si="1429"/>
        <v>0</v>
      </c>
      <c r="AL481" s="333">
        <f t="shared" si="1530"/>
        <v>0</v>
      </c>
      <c r="AM481" s="22">
        <f t="shared" si="1530"/>
        <v>0</v>
      </c>
      <c r="AN481" s="22">
        <f t="shared" si="1530"/>
        <v>0</v>
      </c>
      <c r="AO481" s="334">
        <f t="shared" si="1430"/>
        <v>0</v>
      </c>
      <c r="AP481" s="492">
        <f t="shared" si="1530"/>
        <v>0</v>
      </c>
      <c r="AQ481" s="22">
        <f t="shared" si="1530"/>
        <v>0</v>
      </c>
      <c r="AR481" s="22">
        <f t="shared" si="1530"/>
        <v>0</v>
      </c>
      <c r="AS481" s="281">
        <f t="shared" si="1431"/>
        <v>0</v>
      </c>
      <c r="AT481" s="333">
        <f t="shared" si="1530"/>
        <v>0</v>
      </c>
      <c r="AU481" s="22">
        <f t="shared" si="1530"/>
        <v>0</v>
      </c>
      <c r="AV481" s="22">
        <f t="shared" si="1530"/>
        <v>0</v>
      </c>
      <c r="AW481" s="334">
        <f t="shared" si="1432"/>
        <v>0</v>
      </c>
      <c r="AX481" s="492">
        <f t="shared" si="1530"/>
        <v>0</v>
      </c>
      <c r="AY481" s="22">
        <f t="shared" si="1530"/>
        <v>0</v>
      </c>
      <c r="AZ481" s="22">
        <f t="shared" si="1530"/>
        <v>0</v>
      </c>
      <c r="BA481" s="281">
        <f t="shared" si="1433"/>
        <v>0</v>
      </c>
      <c r="BB481" s="333">
        <f>BB482+BB484</f>
        <v>0</v>
      </c>
      <c r="BC481" s="22">
        <f t="shared" ref="BC481:BD481" si="1531">BC482+BC484</f>
        <v>0</v>
      </c>
      <c r="BD481" s="22">
        <f t="shared" si="1531"/>
        <v>0</v>
      </c>
      <c r="BE481" s="334">
        <f t="shared" si="1434"/>
        <v>0</v>
      </c>
      <c r="BF481" s="492">
        <f>BF482+BF484</f>
        <v>9936</v>
      </c>
      <c r="BG481" s="22">
        <f t="shared" ref="BG481" si="1532">BG482+BG484</f>
        <v>0</v>
      </c>
      <c r="BH481" s="22">
        <f t="shared" ref="BH481" si="1533">BH482+BH484</f>
        <v>114264</v>
      </c>
      <c r="BI481" s="281">
        <f t="shared" si="1435"/>
        <v>124200</v>
      </c>
      <c r="BJ481" s="333">
        <f>BJ482+BJ484</f>
        <v>13080</v>
      </c>
      <c r="BK481" s="22">
        <f t="shared" ref="BK481" si="1534">BK482+BK484</f>
        <v>0</v>
      </c>
      <c r="BL481" s="22">
        <f t="shared" ref="BL481" si="1535">BL482+BL484</f>
        <v>150420</v>
      </c>
      <c r="BM481" s="334">
        <f t="shared" si="1436"/>
        <v>163500</v>
      </c>
      <c r="BN481" s="492">
        <f>BN482+BN484</f>
        <v>13358</v>
      </c>
      <c r="BO481" s="22">
        <f t="shared" ref="BO481" si="1536">BO482+BO484</f>
        <v>0</v>
      </c>
      <c r="BP481" s="22">
        <f t="shared" ref="BP481" si="1537">BP482+BP484</f>
        <v>153272</v>
      </c>
      <c r="BQ481" s="281">
        <f t="shared" si="1437"/>
        <v>166630</v>
      </c>
      <c r="BR481" s="333">
        <f>BR482+BR484</f>
        <v>1736</v>
      </c>
      <c r="BS481" s="22">
        <f t="shared" ref="BS481" si="1538">BS482+BS484</f>
        <v>0</v>
      </c>
      <c r="BT481" s="22">
        <f t="shared" ref="BT481" si="1539">BT482+BT484</f>
        <v>19964</v>
      </c>
      <c r="BU481" s="334">
        <f t="shared" si="1438"/>
        <v>21700</v>
      </c>
      <c r="BV481" s="492">
        <f>BV482+BV484</f>
        <v>0</v>
      </c>
      <c r="BW481" s="22">
        <f t="shared" ref="BW481" si="1540">BW482+BW484</f>
        <v>0</v>
      </c>
      <c r="BX481" s="22">
        <f t="shared" ref="BX481" si="1541">BX482+BX484</f>
        <v>0</v>
      </c>
      <c r="BY481" s="281">
        <f t="shared" si="1439"/>
        <v>0</v>
      </c>
      <c r="BZ481" s="333">
        <f>BZ482+BZ484</f>
        <v>0</v>
      </c>
      <c r="CA481" s="22">
        <f t="shared" ref="CA481" si="1542">CA482+CA484</f>
        <v>0</v>
      </c>
      <c r="CB481" s="22">
        <f t="shared" ref="CB481" si="1543">CB482+CB484</f>
        <v>0</v>
      </c>
      <c r="CC481" s="334">
        <f t="shared" si="1440"/>
        <v>0</v>
      </c>
      <c r="CD481" s="333">
        <f t="shared" si="1512"/>
        <v>38110</v>
      </c>
      <c r="CE481" s="22">
        <f t="shared" si="1512"/>
        <v>0</v>
      </c>
      <c r="CF481" s="22">
        <f t="shared" si="1512"/>
        <v>437920</v>
      </c>
      <c r="CG481" s="334">
        <f t="shared" si="1512"/>
        <v>476030</v>
      </c>
      <c r="CH481" s="695" t="s">
        <v>739</v>
      </c>
      <c r="CI481" s="118" t="s">
        <v>739</v>
      </c>
      <c r="CJ481" s="750">
        <f>IF(H481=0,IF(CD481&gt;0,"Error",H481-CD481),H481-CD481)</f>
        <v>172703.55932203378</v>
      </c>
      <c r="CK481" s="751">
        <f t="shared" si="1526"/>
        <v>0</v>
      </c>
      <c r="CL481" s="751">
        <f t="shared" si="1527"/>
        <v>733266.44067796622</v>
      </c>
      <c r="CM481" s="752">
        <f t="shared" si="1528"/>
        <v>905970</v>
      </c>
      <c r="CN481" s="750">
        <v>0</v>
      </c>
      <c r="CO481" s="751">
        <f t="shared" si="1474"/>
        <v>0</v>
      </c>
      <c r="CP481" s="751">
        <f t="shared" si="1475"/>
        <v>38110</v>
      </c>
      <c r="CQ481" s="751">
        <f t="shared" si="1476"/>
        <v>0</v>
      </c>
      <c r="CR481" s="863">
        <f t="shared" si="1477"/>
        <v>437920</v>
      </c>
      <c r="CS481" s="752">
        <f t="shared" si="1478"/>
        <v>476030</v>
      </c>
      <c r="CT481" s="2">
        <f t="shared" si="1479"/>
        <v>0</v>
      </c>
    </row>
    <row r="482" spans="1:612" s="4" customFormat="1" ht="24.75" customHeight="1" x14ac:dyDescent="0.25">
      <c r="A482" s="7"/>
      <c r="B482" s="580" t="str">
        <f t="shared" si="1443"/>
        <v>C5</v>
      </c>
      <c r="C482" s="608" t="s">
        <v>376</v>
      </c>
      <c r="D482" s="654">
        <v>68644</v>
      </c>
      <c r="E482" s="195"/>
      <c r="F482" s="195">
        <v>381356</v>
      </c>
      <c r="G482" s="195">
        <f>+D482+E482+F482</f>
        <v>450000</v>
      </c>
      <c r="H482" s="195">
        <v>64373</v>
      </c>
      <c r="I482" s="195"/>
      <c r="J482" s="195">
        <v>357627</v>
      </c>
      <c r="K482" s="655">
        <f>+H482+I482+J482</f>
        <v>422000</v>
      </c>
      <c r="L482" s="592"/>
      <c r="M482" s="195"/>
      <c r="N482" s="196" t="s">
        <v>332</v>
      </c>
      <c r="O482" s="197"/>
      <c r="P482" s="197"/>
      <c r="Q482" s="197"/>
      <c r="R482" s="197"/>
      <c r="S482" s="197"/>
      <c r="T482" s="197"/>
      <c r="U482" s="197"/>
      <c r="V482" s="197"/>
      <c r="W482" s="197"/>
      <c r="X482" s="197"/>
      <c r="Y482" s="197"/>
      <c r="Z482" s="197"/>
      <c r="AA482" s="197"/>
      <c r="AB482" s="197"/>
      <c r="AC482" s="197"/>
      <c r="AD482" s="197"/>
      <c r="AE482" s="197"/>
      <c r="AF482" s="197"/>
      <c r="AG482" s="420"/>
      <c r="AH482" s="391"/>
      <c r="AI482" s="202"/>
      <c r="AJ482" s="202"/>
      <c r="AK482" s="316">
        <f t="shared" si="1429"/>
        <v>0</v>
      </c>
      <c r="AL482" s="391"/>
      <c r="AM482" s="202"/>
      <c r="AN482" s="202"/>
      <c r="AO482" s="392">
        <f t="shared" si="1430"/>
        <v>0</v>
      </c>
      <c r="AP482" s="527"/>
      <c r="AQ482" s="202"/>
      <c r="AR482" s="202"/>
      <c r="AS482" s="316">
        <f t="shared" si="1431"/>
        <v>0</v>
      </c>
      <c r="AT482" s="391"/>
      <c r="AU482" s="202"/>
      <c r="AV482" s="202"/>
      <c r="AW482" s="392">
        <f t="shared" si="1432"/>
        <v>0</v>
      </c>
      <c r="AX482" s="527"/>
      <c r="AY482" s="202"/>
      <c r="AZ482" s="202"/>
      <c r="BA482" s="316">
        <f t="shared" si="1433"/>
        <v>0</v>
      </c>
      <c r="BB482" s="391">
        <f>BB483</f>
        <v>0</v>
      </c>
      <c r="BC482" s="202">
        <f>BC483</f>
        <v>0</v>
      </c>
      <c r="BD482" s="202">
        <f>BD483</f>
        <v>0</v>
      </c>
      <c r="BE482" s="392">
        <f>BB482+BC482+BD482</f>
        <v>0</v>
      </c>
      <c r="BF482" s="527">
        <f>BF483</f>
        <v>0</v>
      </c>
      <c r="BG482" s="202">
        <f>BG483</f>
        <v>0</v>
      </c>
      <c r="BH482" s="202">
        <f>BH483</f>
        <v>0</v>
      </c>
      <c r="BI482" s="316">
        <f>BF482+BG482+BH482</f>
        <v>0</v>
      </c>
      <c r="BJ482" s="391">
        <f>BJ483</f>
        <v>1488</v>
      </c>
      <c r="BK482" s="202">
        <f>BK483</f>
        <v>0</v>
      </c>
      <c r="BL482" s="202">
        <f>BL483</f>
        <v>17112</v>
      </c>
      <c r="BM482" s="392">
        <f>BJ482+BK482+BL482</f>
        <v>18600</v>
      </c>
      <c r="BN482" s="527">
        <f>BN483</f>
        <v>1736</v>
      </c>
      <c r="BO482" s="202">
        <f>BO483</f>
        <v>0</v>
      </c>
      <c r="BP482" s="202">
        <f>BP483</f>
        <v>19964</v>
      </c>
      <c r="BQ482" s="316">
        <f>BN482+BO482+BP482</f>
        <v>21700</v>
      </c>
      <c r="BR482" s="391">
        <f>BR483</f>
        <v>1736</v>
      </c>
      <c r="BS482" s="202">
        <f>BS483</f>
        <v>0</v>
      </c>
      <c r="BT482" s="202">
        <f>BT483</f>
        <v>19964</v>
      </c>
      <c r="BU482" s="392">
        <f>BR482+BS482+BT482</f>
        <v>21700</v>
      </c>
      <c r="BV482" s="527">
        <f>BV483</f>
        <v>0</v>
      </c>
      <c r="BW482" s="202">
        <f>BW483</f>
        <v>0</v>
      </c>
      <c r="BX482" s="202">
        <f>BX483</f>
        <v>0</v>
      </c>
      <c r="BY482" s="316">
        <f>BV482+BW482+BX482</f>
        <v>0</v>
      </c>
      <c r="BZ482" s="391">
        <f>BZ483</f>
        <v>0</v>
      </c>
      <c r="CA482" s="202">
        <f>CA483</f>
        <v>0</v>
      </c>
      <c r="CB482" s="202">
        <f>CB483</f>
        <v>0</v>
      </c>
      <c r="CC482" s="392">
        <f>BZ482+CA482+CB482</f>
        <v>0</v>
      </c>
      <c r="CD482" s="391">
        <f t="shared" si="1512"/>
        <v>4960</v>
      </c>
      <c r="CE482" s="202">
        <f t="shared" si="1512"/>
        <v>0</v>
      </c>
      <c r="CF482" s="202">
        <f t="shared" si="1512"/>
        <v>57040</v>
      </c>
      <c r="CG482" s="392">
        <f t="shared" si="1512"/>
        <v>62000</v>
      </c>
      <c r="CH482" s="695" t="s">
        <v>739</v>
      </c>
      <c r="CI482" s="118" t="s">
        <v>739</v>
      </c>
      <c r="CJ482" s="801"/>
      <c r="CK482" s="802"/>
      <c r="CL482" s="802"/>
      <c r="CM482" s="803"/>
      <c r="CN482" s="801">
        <v>0</v>
      </c>
      <c r="CO482" s="802">
        <f t="shared" si="1474"/>
        <v>0</v>
      </c>
      <c r="CP482" s="802">
        <f t="shared" si="1475"/>
        <v>4960</v>
      </c>
      <c r="CQ482" s="802">
        <f t="shared" si="1476"/>
        <v>0</v>
      </c>
      <c r="CR482" s="885">
        <f t="shared" si="1477"/>
        <v>57040</v>
      </c>
      <c r="CS482" s="803">
        <f t="shared" si="1478"/>
        <v>62000</v>
      </c>
      <c r="CT482" s="2">
        <f t="shared" si="1479"/>
        <v>0</v>
      </c>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c r="IW482" s="2"/>
      <c r="IX482" s="2"/>
      <c r="IY482" s="2"/>
      <c r="IZ482" s="2"/>
      <c r="JA482" s="2"/>
      <c r="JB482" s="2"/>
      <c r="JC482" s="2"/>
      <c r="JD482" s="2"/>
      <c r="JE482" s="2"/>
      <c r="JF482" s="2"/>
      <c r="JG482" s="2"/>
      <c r="JH482" s="2"/>
      <c r="JI482" s="2"/>
      <c r="JJ482" s="2"/>
      <c r="JK482" s="2"/>
      <c r="JL482" s="2"/>
      <c r="JM482" s="2"/>
      <c r="JN482" s="2"/>
      <c r="JO482" s="2"/>
      <c r="JP482" s="2"/>
      <c r="JQ482" s="2"/>
      <c r="JR482" s="2"/>
      <c r="JS482" s="2"/>
      <c r="JT482" s="2"/>
      <c r="JU482" s="2"/>
      <c r="JV482" s="2"/>
      <c r="JW482" s="2"/>
      <c r="JX482" s="2"/>
      <c r="JY482" s="2"/>
      <c r="JZ482" s="2"/>
      <c r="KA482" s="2"/>
      <c r="KB482" s="2"/>
      <c r="KC482" s="2"/>
      <c r="KD482" s="2"/>
      <c r="KE482" s="2"/>
      <c r="KF482" s="2"/>
      <c r="KG482" s="2"/>
      <c r="KH482" s="2"/>
      <c r="KI482" s="2"/>
      <c r="KJ482" s="2"/>
      <c r="KK482" s="2"/>
      <c r="KL482" s="2"/>
      <c r="KM482" s="2"/>
      <c r="KN482" s="2"/>
      <c r="KO482" s="2"/>
      <c r="KP482" s="2"/>
      <c r="KQ482" s="2"/>
      <c r="KR482" s="2"/>
      <c r="KS482" s="2"/>
      <c r="KT482" s="2"/>
      <c r="KU482" s="2"/>
      <c r="KV482" s="2"/>
      <c r="KW482" s="2"/>
      <c r="KX482" s="2"/>
      <c r="KY482" s="2"/>
      <c r="KZ482" s="2"/>
      <c r="LA482" s="2"/>
      <c r="LB482" s="2"/>
      <c r="LC482" s="2"/>
      <c r="LD482" s="2"/>
      <c r="LE482" s="2"/>
      <c r="LF482" s="2"/>
      <c r="LG482" s="2"/>
      <c r="LH482" s="2"/>
      <c r="LI482" s="2"/>
      <c r="LJ482" s="2"/>
      <c r="LK482" s="2"/>
      <c r="LL482" s="2"/>
      <c r="LM482" s="2"/>
      <c r="LN482" s="2"/>
      <c r="LO482" s="2"/>
      <c r="LP482" s="2"/>
      <c r="LQ482" s="2"/>
      <c r="LR482" s="2"/>
      <c r="LS482" s="2"/>
      <c r="LT482" s="2"/>
      <c r="LU482" s="2"/>
      <c r="LV482" s="2"/>
      <c r="LW482" s="2"/>
      <c r="LX482" s="2"/>
      <c r="LY482" s="2"/>
      <c r="LZ482" s="2"/>
      <c r="MA482" s="2"/>
      <c r="MB482" s="2"/>
      <c r="MC482" s="2"/>
      <c r="MD482" s="2"/>
      <c r="ME482" s="2"/>
      <c r="MF482" s="2"/>
      <c r="MG482" s="2"/>
      <c r="MH482" s="2"/>
      <c r="MI482" s="2"/>
      <c r="MJ482" s="2"/>
      <c r="MK482" s="2"/>
      <c r="ML482" s="2"/>
      <c r="MM482" s="2"/>
      <c r="MN482" s="2"/>
      <c r="MO482" s="2"/>
      <c r="MP482" s="2"/>
      <c r="MQ482" s="2"/>
      <c r="MR482" s="2"/>
      <c r="MS482" s="2"/>
      <c r="MT482" s="2"/>
      <c r="MU482" s="2"/>
      <c r="MV482" s="2"/>
      <c r="MW482" s="2"/>
      <c r="MX482" s="2"/>
      <c r="MY482" s="2"/>
      <c r="MZ482" s="2"/>
      <c r="NA482" s="2"/>
      <c r="NB482" s="2"/>
      <c r="NC482" s="2"/>
      <c r="ND482" s="2"/>
      <c r="NE482" s="2"/>
      <c r="NF482" s="2"/>
      <c r="NG482" s="2"/>
      <c r="NH482" s="2"/>
      <c r="NI482" s="2"/>
      <c r="NJ482" s="2"/>
      <c r="NK482" s="2"/>
      <c r="NL482" s="2"/>
      <c r="NM482" s="2"/>
      <c r="NN482" s="2"/>
      <c r="NO482" s="2"/>
      <c r="NP482" s="2"/>
      <c r="NQ482" s="2"/>
      <c r="NR482" s="2"/>
      <c r="NS482" s="2"/>
      <c r="NT482" s="2"/>
      <c r="NU482" s="2"/>
      <c r="NV482" s="2"/>
      <c r="NW482" s="2"/>
      <c r="NX482" s="2"/>
      <c r="NY482" s="2"/>
      <c r="NZ482" s="2"/>
      <c r="OA482" s="2"/>
      <c r="OB482" s="2"/>
      <c r="OC482" s="2"/>
      <c r="OD482" s="2"/>
      <c r="OE482" s="2"/>
      <c r="OF482" s="2"/>
      <c r="OG482" s="2"/>
      <c r="OH482" s="2"/>
      <c r="OI482" s="2"/>
      <c r="OJ482" s="2"/>
      <c r="OK482" s="2"/>
      <c r="OL482" s="2"/>
      <c r="OM482" s="2"/>
      <c r="ON482" s="2"/>
      <c r="OO482" s="2"/>
      <c r="OP482" s="2"/>
      <c r="OQ482" s="2"/>
      <c r="OR482" s="2"/>
      <c r="OS482" s="2"/>
      <c r="OT482" s="2"/>
      <c r="OU482" s="2"/>
      <c r="OV482" s="2"/>
      <c r="OW482" s="2"/>
      <c r="OX482" s="2"/>
      <c r="OY482" s="2"/>
      <c r="OZ482" s="2"/>
      <c r="PA482" s="2"/>
      <c r="PB482" s="2"/>
      <c r="PC482" s="2"/>
      <c r="PD482" s="2"/>
      <c r="PE482" s="2"/>
      <c r="PF482" s="2"/>
      <c r="PG482" s="2"/>
      <c r="PH482" s="2"/>
      <c r="PI482" s="2"/>
      <c r="PJ482" s="2"/>
      <c r="PK482" s="2"/>
      <c r="PL482" s="2"/>
      <c r="PM482" s="2"/>
      <c r="PN482" s="2"/>
      <c r="PO482" s="2"/>
      <c r="PP482" s="2"/>
      <c r="PQ482" s="2"/>
      <c r="PR482" s="2"/>
      <c r="PS482" s="2"/>
      <c r="PT482" s="2"/>
      <c r="PU482" s="2"/>
      <c r="PV482" s="2"/>
      <c r="PW482" s="2"/>
      <c r="PX482" s="2"/>
      <c r="PY482" s="2"/>
      <c r="PZ482" s="2"/>
      <c r="QA482" s="2"/>
      <c r="QB482" s="2"/>
      <c r="QC482" s="2"/>
      <c r="QD482" s="2"/>
      <c r="QE482" s="2"/>
      <c r="QF482" s="2"/>
      <c r="QG482" s="2"/>
      <c r="QH482" s="2"/>
      <c r="QI482" s="2"/>
      <c r="QJ482" s="2"/>
      <c r="QK482" s="2"/>
      <c r="QL482" s="2"/>
      <c r="QM482" s="2"/>
      <c r="QN482" s="2"/>
      <c r="QO482" s="2"/>
      <c r="QP482" s="2"/>
      <c r="QQ482" s="2"/>
      <c r="QR482" s="2"/>
      <c r="QS482" s="2"/>
      <c r="QT482" s="2"/>
      <c r="QU482" s="2"/>
      <c r="QV482" s="2"/>
      <c r="QW482" s="2"/>
      <c r="QX482" s="2"/>
      <c r="QY482" s="2"/>
      <c r="QZ482" s="2"/>
      <c r="RA482" s="2"/>
      <c r="RB482" s="2"/>
      <c r="RC482" s="2"/>
      <c r="RD482" s="2"/>
      <c r="RE482" s="2"/>
      <c r="RF482" s="2"/>
      <c r="RG482" s="2"/>
      <c r="RH482" s="2"/>
      <c r="RI482" s="2"/>
      <c r="RJ482" s="2"/>
      <c r="RK482" s="2"/>
      <c r="RL482" s="2"/>
      <c r="RM482" s="2"/>
      <c r="RN482" s="2"/>
      <c r="RO482" s="2"/>
      <c r="RP482" s="2"/>
      <c r="RQ482" s="2"/>
      <c r="RR482" s="2"/>
      <c r="RS482" s="2"/>
      <c r="RT482" s="2"/>
      <c r="RU482" s="2"/>
      <c r="RV482" s="2"/>
      <c r="RW482" s="2"/>
      <c r="RX482" s="2"/>
      <c r="RY482" s="2"/>
      <c r="RZ482" s="2"/>
      <c r="SA482" s="2"/>
      <c r="SB482" s="2"/>
      <c r="SC482" s="2"/>
      <c r="SD482" s="2"/>
      <c r="SE482" s="2"/>
      <c r="SF482" s="2"/>
      <c r="SG482" s="2"/>
      <c r="SH482" s="2"/>
      <c r="SI482" s="2"/>
      <c r="SJ482" s="2"/>
      <c r="SK482" s="2"/>
      <c r="SL482" s="2"/>
      <c r="SM482" s="2"/>
      <c r="SN482" s="2"/>
      <c r="SO482" s="2"/>
      <c r="SP482" s="2"/>
      <c r="SQ482" s="2"/>
      <c r="SR482" s="2"/>
      <c r="SS482" s="2"/>
      <c r="ST482" s="2"/>
      <c r="SU482" s="2"/>
      <c r="SV482" s="2"/>
      <c r="SW482" s="2"/>
      <c r="SX482" s="2"/>
      <c r="SY482" s="2"/>
      <c r="SZ482" s="2"/>
      <c r="TA482" s="2"/>
      <c r="TB482" s="2"/>
      <c r="TC482" s="2"/>
      <c r="TD482" s="2"/>
      <c r="TE482" s="2"/>
      <c r="TF482" s="2"/>
      <c r="TG482" s="2"/>
      <c r="TH482" s="2"/>
      <c r="TI482" s="2"/>
      <c r="TJ482" s="2"/>
      <c r="TK482" s="2"/>
      <c r="TL482" s="2"/>
      <c r="TM482" s="2"/>
      <c r="TN482" s="2"/>
      <c r="TO482" s="2"/>
      <c r="TP482" s="2"/>
      <c r="TQ482" s="2"/>
      <c r="TR482" s="2"/>
      <c r="TS482" s="2"/>
      <c r="TT482" s="2"/>
      <c r="TU482" s="2"/>
      <c r="TV482" s="2"/>
      <c r="TW482" s="2"/>
      <c r="TX482" s="2"/>
      <c r="TY482" s="2"/>
      <c r="TZ482" s="2"/>
      <c r="UA482" s="2"/>
      <c r="UB482" s="2"/>
      <c r="UC482" s="2"/>
      <c r="UD482" s="2"/>
      <c r="UE482" s="2"/>
      <c r="UF482" s="2"/>
      <c r="UG482" s="2"/>
      <c r="UH482" s="2"/>
      <c r="UI482" s="2"/>
      <c r="UJ482" s="2"/>
      <c r="UK482" s="2"/>
      <c r="UL482" s="2"/>
      <c r="UM482" s="2"/>
      <c r="UN482" s="2"/>
      <c r="UO482" s="2"/>
      <c r="UP482" s="2"/>
      <c r="UQ482" s="2"/>
      <c r="UR482" s="2"/>
      <c r="US482" s="2"/>
      <c r="UT482" s="2"/>
      <c r="UU482" s="2"/>
      <c r="UV482" s="2"/>
      <c r="UW482" s="2"/>
      <c r="UX482" s="2"/>
      <c r="UY482" s="2"/>
      <c r="UZ482" s="2"/>
      <c r="VA482" s="2"/>
      <c r="VB482" s="2"/>
      <c r="VC482" s="2"/>
      <c r="VD482" s="2"/>
      <c r="VE482" s="2"/>
      <c r="VF482" s="2"/>
      <c r="VG482" s="2"/>
      <c r="VH482" s="2"/>
      <c r="VI482" s="2"/>
      <c r="VJ482" s="2"/>
      <c r="VK482" s="2"/>
      <c r="VL482" s="2"/>
      <c r="VM482" s="2"/>
      <c r="VN482" s="2"/>
      <c r="VO482" s="2"/>
      <c r="VP482" s="2"/>
      <c r="VQ482" s="2"/>
      <c r="VR482" s="2"/>
      <c r="VS482" s="2"/>
      <c r="VT482" s="2"/>
      <c r="VU482" s="2"/>
      <c r="VV482" s="2"/>
      <c r="VW482" s="2"/>
      <c r="VX482" s="2"/>
      <c r="VY482" s="2"/>
      <c r="VZ482" s="2"/>
      <c r="WA482" s="2"/>
      <c r="WB482" s="2"/>
      <c r="WC482" s="2"/>
      <c r="WD482" s="2"/>
      <c r="WE482" s="2"/>
      <c r="WF482" s="2"/>
      <c r="WG482" s="2"/>
      <c r="WH482" s="2"/>
      <c r="WI482" s="2"/>
      <c r="WJ482" s="2"/>
      <c r="WK482" s="2"/>
      <c r="WL482" s="2"/>
      <c r="WM482" s="2"/>
      <c r="WN482" s="2"/>
    </row>
    <row r="483" spans="1:612" ht="24.75" customHeight="1" x14ac:dyDescent="0.25">
      <c r="B483" s="580" t="str">
        <f t="shared" si="1443"/>
        <v>C5</v>
      </c>
      <c r="C483" s="598" t="s">
        <v>377</v>
      </c>
      <c r="D483" s="480"/>
      <c r="E483" s="272"/>
      <c r="F483" s="272"/>
      <c r="G483" s="272"/>
      <c r="H483" s="272"/>
      <c r="I483" s="272"/>
      <c r="J483" s="272"/>
      <c r="K483" s="457">
        <v>62000</v>
      </c>
      <c r="L483" s="519"/>
      <c r="M483" s="48"/>
      <c r="N483" s="74" t="s">
        <v>332</v>
      </c>
      <c r="O483" s="80">
        <v>44673</v>
      </c>
      <c r="P483" s="46">
        <v>44838</v>
      </c>
      <c r="Q483" s="51" t="s">
        <v>121</v>
      </c>
      <c r="R483" s="51">
        <v>1</v>
      </c>
      <c r="S483" s="51"/>
      <c r="T483" s="51" t="s">
        <v>28</v>
      </c>
      <c r="U483" s="42" t="s">
        <v>169</v>
      </c>
      <c r="V483" s="42" t="s">
        <v>60</v>
      </c>
      <c r="W483" s="42"/>
      <c r="X483" s="30">
        <v>44673</v>
      </c>
      <c r="Y483" s="30">
        <v>44673</v>
      </c>
      <c r="Z483" s="30">
        <v>44678</v>
      </c>
      <c r="AA483" s="30">
        <v>44698</v>
      </c>
      <c r="AB483" s="30">
        <v>44708</v>
      </c>
      <c r="AC483" s="81" t="s">
        <v>686</v>
      </c>
      <c r="AD483" s="30">
        <v>44711</v>
      </c>
      <c r="AE483" s="30">
        <v>44718</v>
      </c>
      <c r="AF483" s="30">
        <v>44838</v>
      </c>
      <c r="AG483" s="422" t="s">
        <v>358</v>
      </c>
      <c r="AH483" s="389"/>
      <c r="AI483" s="61"/>
      <c r="AJ483" s="61"/>
      <c r="AK483" s="309">
        <f t="shared" si="1429"/>
        <v>0</v>
      </c>
      <c r="AL483" s="389"/>
      <c r="AM483" s="61"/>
      <c r="AN483" s="61"/>
      <c r="AO483" s="390">
        <f t="shared" si="1430"/>
        <v>0</v>
      </c>
      <c r="AP483" s="518"/>
      <c r="AQ483" s="61"/>
      <c r="AR483" s="61"/>
      <c r="AS483" s="309">
        <f t="shared" si="1431"/>
        <v>0</v>
      </c>
      <c r="AT483" s="389"/>
      <c r="AU483" s="61"/>
      <c r="AV483" s="61"/>
      <c r="AW483" s="390">
        <f t="shared" si="1432"/>
        <v>0</v>
      </c>
      <c r="AX483" s="518"/>
      <c r="AY483" s="61"/>
      <c r="AZ483" s="61"/>
      <c r="BA483" s="309">
        <f t="shared" si="1433"/>
        <v>0</v>
      </c>
      <c r="BB483" s="389"/>
      <c r="BC483" s="61"/>
      <c r="BD483" s="61"/>
      <c r="BE483" s="390">
        <f t="shared" si="1434"/>
        <v>0</v>
      </c>
      <c r="BF483" s="518"/>
      <c r="BG483" s="61"/>
      <c r="BH483" s="61"/>
      <c r="BI483" s="309">
        <f t="shared" si="1435"/>
        <v>0</v>
      </c>
      <c r="BJ483" s="389">
        <v>1488</v>
      </c>
      <c r="BK483" s="61"/>
      <c r="BL483" s="61">
        <v>17112</v>
      </c>
      <c r="BM483" s="390">
        <f t="shared" si="1436"/>
        <v>18600</v>
      </c>
      <c r="BN483" s="530">
        <v>1736</v>
      </c>
      <c r="BO483" s="210"/>
      <c r="BP483" s="210">
        <v>19964</v>
      </c>
      <c r="BQ483" s="309">
        <f t="shared" si="1437"/>
        <v>21700</v>
      </c>
      <c r="BR483" s="481">
        <v>1736</v>
      </c>
      <c r="BS483" s="210"/>
      <c r="BT483" s="210">
        <v>19964</v>
      </c>
      <c r="BU483" s="390">
        <f t="shared" si="1438"/>
        <v>21700</v>
      </c>
      <c r="BV483" s="518"/>
      <c r="BW483" s="61"/>
      <c r="BX483" s="61"/>
      <c r="BY483" s="309">
        <f t="shared" si="1439"/>
        <v>0</v>
      </c>
      <c r="BZ483" s="389"/>
      <c r="CA483" s="61"/>
      <c r="CB483" s="61"/>
      <c r="CC483" s="390">
        <f t="shared" si="1440"/>
        <v>0</v>
      </c>
      <c r="CD483" s="389">
        <f t="shared" si="1512"/>
        <v>4960</v>
      </c>
      <c r="CE483" s="61">
        <f t="shared" si="1512"/>
        <v>0</v>
      </c>
      <c r="CF483" s="61">
        <f t="shared" si="1512"/>
        <v>57040</v>
      </c>
      <c r="CG483" s="390">
        <f t="shared" si="1512"/>
        <v>62000</v>
      </c>
      <c r="CH483" s="695"/>
      <c r="CI483" s="118"/>
      <c r="CJ483" s="786"/>
      <c r="CK483" s="787"/>
      <c r="CL483" s="787"/>
      <c r="CM483" s="788"/>
      <c r="CN483" s="786">
        <v>0</v>
      </c>
      <c r="CO483" s="787">
        <f t="shared" si="1474"/>
        <v>0</v>
      </c>
      <c r="CP483" s="787">
        <f t="shared" si="1475"/>
        <v>4960</v>
      </c>
      <c r="CQ483" s="787">
        <f t="shared" si="1476"/>
        <v>0</v>
      </c>
      <c r="CR483" s="877">
        <f t="shared" si="1477"/>
        <v>57040</v>
      </c>
      <c r="CS483" s="788">
        <f t="shared" si="1478"/>
        <v>62000</v>
      </c>
      <c r="CT483" s="2">
        <f t="shared" si="1479"/>
        <v>0</v>
      </c>
    </row>
    <row r="484" spans="1:612" ht="24.75" customHeight="1" x14ac:dyDescent="0.25">
      <c r="B484" s="580" t="str">
        <f t="shared" si="1443"/>
        <v>C5</v>
      </c>
      <c r="C484" s="608" t="s">
        <v>378</v>
      </c>
      <c r="D484" s="654">
        <v>164746</v>
      </c>
      <c r="E484" s="195"/>
      <c r="F484" s="195">
        <v>915254</v>
      </c>
      <c r="G484" s="195">
        <f>+D484+E484+F484</f>
        <v>1080000</v>
      </c>
      <c r="H484" s="195">
        <v>146441</v>
      </c>
      <c r="I484" s="195"/>
      <c r="J484" s="195">
        <v>813559</v>
      </c>
      <c r="K484" s="655">
        <f>+H484+I484+J484</f>
        <v>960000</v>
      </c>
      <c r="L484" s="592"/>
      <c r="M484" s="195"/>
      <c r="N484" s="196" t="s">
        <v>332</v>
      </c>
      <c r="O484" s="197"/>
      <c r="P484" s="197"/>
      <c r="Q484" s="197"/>
      <c r="R484" s="197"/>
      <c r="S484" s="197"/>
      <c r="T484" s="197"/>
      <c r="U484" s="197"/>
      <c r="V484" s="197"/>
      <c r="W484" s="197"/>
      <c r="X484" s="197"/>
      <c r="Y484" s="197"/>
      <c r="Z484" s="197"/>
      <c r="AA484" s="197"/>
      <c r="AB484" s="197"/>
      <c r="AC484" s="197"/>
      <c r="AD484" s="197"/>
      <c r="AE484" s="197"/>
      <c r="AF484" s="197"/>
      <c r="AG484" s="423"/>
      <c r="AH484" s="391"/>
      <c r="AI484" s="202"/>
      <c r="AJ484" s="202"/>
      <c r="AK484" s="316">
        <f t="shared" si="1429"/>
        <v>0</v>
      </c>
      <c r="AL484" s="391"/>
      <c r="AM484" s="202"/>
      <c r="AN484" s="202"/>
      <c r="AO484" s="392">
        <f t="shared" si="1430"/>
        <v>0</v>
      </c>
      <c r="AP484" s="527"/>
      <c r="AQ484" s="202"/>
      <c r="AR484" s="202"/>
      <c r="AS484" s="316">
        <f t="shared" si="1431"/>
        <v>0</v>
      </c>
      <c r="AT484" s="391"/>
      <c r="AU484" s="202"/>
      <c r="AV484" s="202"/>
      <c r="AW484" s="392">
        <f t="shared" si="1432"/>
        <v>0</v>
      </c>
      <c r="AX484" s="527"/>
      <c r="AY484" s="202"/>
      <c r="AZ484" s="202"/>
      <c r="BA484" s="316">
        <f t="shared" si="1433"/>
        <v>0</v>
      </c>
      <c r="BB484" s="391">
        <f>SUM(BB485:BB494)</f>
        <v>0</v>
      </c>
      <c r="BC484" s="202">
        <f>SUM(BC485:BC494)</f>
        <v>0</v>
      </c>
      <c r="BD484" s="202">
        <f>SUM(BD485:BD494)</f>
        <v>0</v>
      </c>
      <c r="BE484" s="392">
        <f>BB484+BC484+BD484</f>
        <v>0</v>
      </c>
      <c r="BF484" s="527">
        <f>SUM(BF485:BF494)</f>
        <v>9936</v>
      </c>
      <c r="BG484" s="202">
        <f>SUM(BG485:BG494)</f>
        <v>0</v>
      </c>
      <c r="BH484" s="202">
        <f>SUM(BH485:BH494)</f>
        <v>114264</v>
      </c>
      <c r="BI484" s="316">
        <f>BF484+BG484+BH484</f>
        <v>124200</v>
      </c>
      <c r="BJ484" s="391">
        <f>SUM(BJ485:BJ494)</f>
        <v>11592</v>
      </c>
      <c r="BK484" s="202">
        <f>SUM(BK485:BK494)</f>
        <v>0</v>
      </c>
      <c r="BL484" s="202">
        <f>SUM(BL485:BL494)</f>
        <v>133308</v>
      </c>
      <c r="BM484" s="392">
        <f>BJ484+BK484+BL484</f>
        <v>144900</v>
      </c>
      <c r="BN484" s="527">
        <f>SUM(BN485:BN494)</f>
        <v>11622</v>
      </c>
      <c r="BO484" s="202">
        <f>SUM(BO485:BO494)</f>
        <v>0</v>
      </c>
      <c r="BP484" s="202">
        <f>SUM(BP485:BP494)</f>
        <v>133308</v>
      </c>
      <c r="BQ484" s="316">
        <f>BN484+BO484+BP484</f>
        <v>144930</v>
      </c>
      <c r="BR484" s="391">
        <f>SUM(BR485:BR494)</f>
        <v>0</v>
      </c>
      <c r="BS484" s="202">
        <f>SUM(BS485:BS494)</f>
        <v>0</v>
      </c>
      <c r="BT484" s="202">
        <f>SUM(BT485:BT494)</f>
        <v>0</v>
      </c>
      <c r="BU484" s="392">
        <f>BR484+BS484+BT484</f>
        <v>0</v>
      </c>
      <c r="BV484" s="527">
        <f>SUM(BV485:BV494)</f>
        <v>0</v>
      </c>
      <c r="BW484" s="202">
        <f>SUM(BW485:BW494)</f>
        <v>0</v>
      </c>
      <c r="BX484" s="202">
        <f>SUM(BX485:BX494)</f>
        <v>0</v>
      </c>
      <c r="BY484" s="316">
        <f>BV484+BW484+BX484</f>
        <v>0</v>
      </c>
      <c r="BZ484" s="391"/>
      <c r="CA484" s="202"/>
      <c r="CB484" s="202"/>
      <c r="CC484" s="392">
        <f t="shared" si="1440"/>
        <v>0</v>
      </c>
      <c r="CD484" s="391">
        <f t="shared" si="1512"/>
        <v>33150</v>
      </c>
      <c r="CE484" s="202">
        <f t="shared" si="1512"/>
        <v>0</v>
      </c>
      <c r="CF484" s="202">
        <f t="shared" si="1512"/>
        <v>380880</v>
      </c>
      <c r="CG484" s="392">
        <f t="shared" si="1512"/>
        <v>414030</v>
      </c>
      <c r="CH484" s="695" t="s">
        <v>739</v>
      </c>
      <c r="CI484" s="118" t="s">
        <v>739</v>
      </c>
      <c r="CJ484" s="801"/>
      <c r="CK484" s="802"/>
      <c r="CL484" s="802"/>
      <c r="CM484" s="803"/>
      <c r="CN484" s="801">
        <v>0</v>
      </c>
      <c r="CO484" s="802">
        <f t="shared" si="1474"/>
        <v>0</v>
      </c>
      <c r="CP484" s="802">
        <f t="shared" si="1475"/>
        <v>33150</v>
      </c>
      <c r="CQ484" s="802">
        <f t="shared" si="1476"/>
        <v>0</v>
      </c>
      <c r="CR484" s="885">
        <f t="shared" si="1477"/>
        <v>380880</v>
      </c>
      <c r="CS484" s="803">
        <f t="shared" si="1478"/>
        <v>414030</v>
      </c>
      <c r="CT484" s="2">
        <f t="shared" si="1479"/>
        <v>0</v>
      </c>
    </row>
    <row r="485" spans="1:612" ht="24.75" customHeight="1" x14ac:dyDescent="0.25">
      <c r="B485" s="580" t="str">
        <f t="shared" si="1443"/>
        <v>C5</v>
      </c>
      <c r="C485" s="598" t="s">
        <v>379</v>
      </c>
      <c r="D485" s="656"/>
      <c r="E485" s="41"/>
      <c r="F485" s="41"/>
      <c r="G485" s="41"/>
      <c r="H485" s="41"/>
      <c r="I485" s="41"/>
      <c r="J485" s="41"/>
      <c r="K485" s="457">
        <v>34500</v>
      </c>
      <c r="L485" s="519"/>
      <c r="M485" s="48"/>
      <c r="N485" s="74" t="s">
        <v>332</v>
      </c>
      <c r="O485" s="80">
        <v>44673</v>
      </c>
      <c r="P485" s="46">
        <v>44808</v>
      </c>
      <c r="Q485" s="51" t="s">
        <v>72</v>
      </c>
      <c r="R485" s="51">
        <v>1</v>
      </c>
      <c r="S485" s="51"/>
      <c r="T485" s="51" t="s">
        <v>28</v>
      </c>
      <c r="U485" s="42" t="s">
        <v>169</v>
      </c>
      <c r="V485" s="42" t="s">
        <v>60</v>
      </c>
      <c r="W485" s="42"/>
      <c r="X485" s="30">
        <v>44673</v>
      </c>
      <c r="Y485" s="30">
        <v>44673</v>
      </c>
      <c r="Z485" s="30">
        <v>44678</v>
      </c>
      <c r="AA485" s="30">
        <v>44698</v>
      </c>
      <c r="AB485" s="30">
        <v>44708</v>
      </c>
      <c r="AC485" s="81" t="s">
        <v>686</v>
      </c>
      <c r="AD485" s="30">
        <v>44711</v>
      </c>
      <c r="AE485" s="30">
        <v>44718</v>
      </c>
      <c r="AF485" s="30">
        <v>44808</v>
      </c>
      <c r="AG485" s="422"/>
      <c r="AH485" s="389"/>
      <c r="AI485" s="61"/>
      <c r="AJ485" s="61"/>
      <c r="AK485" s="309">
        <f t="shared" si="1429"/>
        <v>0</v>
      </c>
      <c r="AL485" s="389"/>
      <c r="AM485" s="61"/>
      <c r="AN485" s="61"/>
      <c r="AO485" s="390">
        <f t="shared" si="1430"/>
        <v>0</v>
      </c>
      <c r="AP485" s="518"/>
      <c r="AQ485" s="61"/>
      <c r="AR485" s="61"/>
      <c r="AS485" s="309">
        <f t="shared" si="1431"/>
        <v>0</v>
      </c>
      <c r="AT485" s="389"/>
      <c r="AU485" s="61"/>
      <c r="AV485" s="61"/>
      <c r="AW485" s="390">
        <f t="shared" si="1432"/>
        <v>0</v>
      </c>
      <c r="AX485" s="518">
        <v>0</v>
      </c>
      <c r="AY485" s="61"/>
      <c r="AZ485" s="61">
        <v>0</v>
      </c>
      <c r="BA485" s="309">
        <f t="shared" si="1433"/>
        <v>0</v>
      </c>
      <c r="BB485" s="389"/>
      <c r="BC485" s="61"/>
      <c r="BD485" s="61"/>
      <c r="BE485" s="390">
        <f t="shared" si="1434"/>
        <v>0</v>
      </c>
      <c r="BF485" s="518">
        <v>828</v>
      </c>
      <c r="BG485" s="61"/>
      <c r="BH485" s="61">
        <v>9522</v>
      </c>
      <c r="BI485" s="309">
        <f t="shared" si="1435"/>
        <v>10350</v>
      </c>
      <c r="BJ485" s="389">
        <v>966</v>
      </c>
      <c r="BK485" s="61"/>
      <c r="BL485" s="61">
        <v>11109</v>
      </c>
      <c r="BM485" s="390">
        <f t="shared" si="1436"/>
        <v>12075</v>
      </c>
      <c r="BN485" s="518">
        <v>966</v>
      </c>
      <c r="BO485" s="61"/>
      <c r="BP485" s="61">
        <v>11109</v>
      </c>
      <c r="BQ485" s="309">
        <f t="shared" si="1437"/>
        <v>12075</v>
      </c>
      <c r="BR485" s="389"/>
      <c r="BS485" s="61"/>
      <c r="BT485" s="61"/>
      <c r="BU485" s="390">
        <f t="shared" si="1438"/>
        <v>0</v>
      </c>
      <c r="BV485" s="518"/>
      <c r="BW485" s="61"/>
      <c r="BX485" s="61"/>
      <c r="BY485" s="309">
        <f t="shared" si="1439"/>
        <v>0</v>
      </c>
      <c r="BZ485" s="389"/>
      <c r="CA485" s="61"/>
      <c r="CB485" s="61"/>
      <c r="CC485" s="390">
        <f t="shared" si="1440"/>
        <v>0</v>
      </c>
      <c r="CD485" s="389">
        <f t="shared" si="1512"/>
        <v>2760</v>
      </c>
      <c r="CE485" s="61">
        <f t="shared" si="1512"/>
        <v>0</v>
      </c>
      <c r="CF485" s="61">
        <f t="shared" si="1512"/>
        <v>31740</v>
      </c>
      <c r="CG485" s="390">
        <f t="shared" si="1512"/>
        <v>34500</v>
      </c>
      <c r="CH485" s="695"/>
      <c r="CI485" s="118"/>
      <c r="CJ485" s="786"/>
      <c r="CK485" s="787"/>
      <c r="CL485" s="787"/>
      <c r="CM485" s="788"/>
      <c r="CN485" s="786">
        <v>0</v>
      </c>
      <c r="CO485" s="787">
        <f t="shared" si="1474"/>
        <v>0</v>
      </c>
      <c r="CP485" s="787">
        <f t="shared" si="1475"/>
        <v>2760</v>
      </c>
      <c r="CQ485" s="787">
        <f t="shared" si="1476"/>
        <v>0</v>
      </c>
      <c r="CR485" s="877">
        <f t="shared" si="1477"/>
        <v>31740</v>
      </c>
      <c r="CS485" s="788">
        <f t="shared" si="1478"/>
        <v>34500</v>
      </c>
      <c r="CT485" s="2">
        <f t="shared" si="1479"/>
        <v>0</v>
      </c>
    </row>
    <row r="486" spans="1:612" ht="24.75" customHeight="1" x14ac:dyDescent="0.25">
      <c r="B486" s="580" t="str">
        <f t="shared" si="1443"/>
        <v>C5</v>
      </c>
      <c r="C486" s="598" t="s">
        <v>380</v>
      </c>
      <c r="D486" s="656"/>
      <c r="E486" s="41"/>
      <c r="F486" s="41"/>
      <c r="G486" s="41"/>
      <c r="H486" s="41"/>
      <c r="I486" s="41"/>
      <c r="J486" s="41"/>
      <c r="K486" s="457">
        <v>34500</v>
      </c>
      <c r="L486" s="519"/>
      <c r="M486" s="48"/>
      <c r="N486" s="74" t="s">
        <v>332</v>
      </c>
      <c r="O486" s="80">
        <v>44673</v>
      </c>
      <c r="P486" s="46">
        <v>44808</v>
      </c>
      <c r="Q486" s="51" t="s">
        <v>72</v>
      </c>
      <c r="R486" s="51">
        <v>1</v>
      </c>
      <c r="S486" s="51"/>
      <c r="T486" s="51" t="s">
        <v>28</v>
      </c>
      <c r="U486" s="42" t="s">
        <v>169</v>
      </c>
      <c r="V486" s="42" t="s">
        <v>60</v>
      </c>
      <c r="W486" s="42"/>
      <c r="X486" s="30">
        <v>44673</v>
      </c>
      <c r="Y486" s="30">
        <v>44673</v>
      </c>
      <c r="Z486" s="30">
        <v>44678</v>
      </c>
      <c r="AA486" s="30">
        <v>44698</v>
      </c>
      <c r="AB486" s="30">
        <v>44708</v>
      </c>
      <c r="AC486" s="81" t="s">
        <v>686</v>
      </c>
      <c r="AD486" s="30">
        <v>44711</v>
      </c>
      <c r="AE486" s="30">
        <v>44718</v>
      </c>
      <c r="AF486" s="30">
        <v>44808</v>
      </c>
      <c r="AG486" s="422"/>
      <c r="AH486" s="389"/>
      <c r="AI486" s="61"/>
      <c r="AJ486" s="61"/>
      <c r="AK486" s="309">
        <f t="shared" si="1429"/>
        <v>0</v>
      </c>
      <c r="AL486" s="389"/>
      <c r="AM486" s="61"/>
      <c r="AN486" s="61"/>
      <c r="AO486" s="390">
        <f t="shared" si="1430"/>
        <v>0</v>
      </c>
      <c r="AP486" s="518"/>
      <c r="AQ486" s="61"/>
      <c r="AR486" s="61"/>
      <c r="AS486" s="309">
        <f t="shared" si="1431"/>
        <v>0</v>
      </c>
      <c r="AT486" s="389"/>
      <c r="AU486" s="61"/>
      <c r="AV486" s="61"/>
      <c r="AW486" s="390">
        <f t="shared" si="1432"/>
        <v>0</v>
      </c>
      <c r="AX486" s="518">
        <v>0</v>
      </c>
      <c r="AY486" s="61"/>
      <c r="AZ486" s="61">
        <v>0</v>
      </c>
      <c r="BA486" s="309">
        <f t="shared" si="1433"/>
        <v>0</v>
      </c>
      <c r="BB486" s="389"/>
      <c r="BC486" s="61"/>
      <c r="BD486" s="61"/>
      <c r="BE486" s="390">
        <f t="shared" si="1434"/>
        <v>0</v>
      </c>
      <c r="BF486" s="518">
        <v>828</v>
      </c>
      <c r="BG486" s="61"/>
      <c r="BH486" s="61">
        <v>9522</v>
      </c>
      <c r="BI486" s="309">
        <f t="shared" si="1435"/>
        <v>10350</v>
      </c>
      <c r="BJ486" s="389">
        <v>966</v>
      </c>
      <c r="BK486" s="61"/>
      <c r="BL486" s="61">
        <v>11109</v>
      </c>
      <c r="BM486" s="390">
        <f t="shared" si="1436"/>
        <v>12075</v>
      </c>
      <c r="BN486" s="518">
        <v>966</v>
      </c>
      <c r="BO486" s="61"/>
      <c r="BP486" s="61">
        <v>11109</v>
      </c>
      <c r="BQ486" s="309">
        <f t="shared" si="1437"/>
        <v>12075</v>
      </c>
      <c r="BR486" s="389"/>
      <c r="BS486" s="61"/>
      <c r="BT486" s="61"/>
      <c r="BU486" s="390">
        <f t="shared" si="1438"/>
        <v>0</v>
      </c>
      <c r="BV486" s="518"/>
      <c r="BW486" s="61"/>
      <c r="BX486" s="61"/>
      <c r="BY486" s="309">
        <f t="shared" si="1439"/>
        <v>0</v>
      </c>
      <c r="BZ486" s="389"/>
      <c r="CA486" s="61"/>
      <c r="CB486" s="61"/>
      <c r="CC486" s="390">
        <f t="shared" si="1440"/>
        <v>0</v>
      </c>
      <c r="CD486" s="389">
        <f t="shared" si="1512"/>
        <v>2760</v>
      </c>
      <c r="CE486" s="61">
        <f t="shared" si="1512"/>
        <v>0</v>
      </c>
      <c r="CF486" s="61">
        <f t="shared" si="1512"/>
        <v>31740</v>
      </c>
      <c r="CG486" s="390">
        <f t="shared" si="1512"/>
        <v>34500</v>
      </c>
      <c r="CH486" s="695"/>
      <c r="CI486" s="118"/>
      <c r="CJ486" s="786"/>
      <c r="CK486" s="787"/>
      <c r="CL486" s="787"/>
      <c r="CM486" s="788"/>
      <c r="CN486" s="786">
        <v>0</v>
      </c>
      <c r="CO486" s="787">
        <f t="shared" si="1474"/>
        <v>0</v>
      </c>
      <c r="CP486" s="787">
        <f t="shared" si="1475"/>
        <v>2760</v>
      </c>
      <c r="CQ486" s="787">
        <f t="shared" si="1476"/>
        <v>0</v>
      </c>
      <c r="CR486" s="877">
        <f t="shared" si="1477"/>
        <v>31740</v>
      </c>
      <c r="CS486" s="788">
        <f t="shared" si="1478"/>
        <v>34500</v>
      </c>
      <c r="CT486" s="2">
        <f t="shared" si="1479"/>
        <v>0</v>
      </c>
    </row>
    <row r="487" spans="1:612" ht="24.75" customHeight="1" x14ac:dyDescent="0.25">
      <c r="B487" s="580" t="str">
        <f t="shared" si="1443"/>
        <v>C5</v>
      </c>
      <c r="C487" s="598" t="s">
        <v>381</v>
      </c>
      <c r="D487" s="656"/>
      <c r="E487" s="41"/>
      <c r="F487" s="41"/>
      <c r="G487" s="41"/>
      <c r="H487" s="41"/>
      <c r="I487" s="41"/>
      <c r="J487" s="41"/>
      <c r="K487" s="457">
        <v>39000</v>
      </c>
      <c r="L487" s="519"/>
      <c r="M487" s="48"/>
      <c r="N487" s="74" t="s">
        <v>332</v>
      </c>
      <c r="O487" s="80">
        <v>44673</v>
      </c>
      <c r="P487" s="46">
        <v>44808</v>
      </c>
      <c r="Q487" s="51" t="s">
        <v>72</v>
      </c>
      <c r="R487" s="51">
        <v>1</v>
      </c>
      <c r="S487" s="51"/>
      <c r="T487" s="51" t="s">
        <v>28</v>
      </c>
      <c r="U487" s="42" t="s">
        <v>169</v>
      </c>
      <c r="V487" s="42" t="s">
        <v>60</v>
      </c>
      <c r="W487" s="42"/>
      <c r="X487" s="30">
        <v>44673</v>
      </c>
      <c r="Y487" s="30">
        <v>44673</v>
      </c>
      <c r="Z487" s="30">
        <v>44678</v>
      </c>
      <c r="AA487" s="30">
        <v>44698</v>
      </c>
      <c r="AB487" s="30">
        <v>44708</v>
      </c>
      <c r="AC487" s="81" t="s">
        <v>686</v>
      </c>
      <c r="AD487" s="30">
        <v>44711</v>
      </c>
      <c r="AE487" s="30">
        <v>44718</v>
      </c>
      <c r="AF487" s="30">
        <v>44808</v>
      </c>
      <c r="AG487" s="422"/>
      <c r="AH487" s="389"/>
      <c r="AI487" s="61"/>
      <c r="AJ487" s="61"/>
      <c r="AK487" s="309">
        <f t="shared" si="1429"/>
        <v>0</v>
      </c>
      <c r="AL487" s="389"/>
      <c r="AM487" s="61"/>
      <c r="AN487" s="61"/>
      <c r="AO487" s="390">
        <f t="shared" si="1430"/>
        <v>0</v>
      </c>
      <c r="AP487" s="518"/>
      <c r="AQ487" s="61"/>
      <c r="AR487" s="61"/>
      <c r="AS487" s="309">
        <f t="shared" si="1431"/>
        <v>0</v>
      </c>
      <c r="AT487" s="389"/>
      <c r="AU487" s="61"/>
      <c r="AV487" s="61"/>
      <c r="AW487" s="390">
        <f t="shared" si="1432"/>
        <v>0</v>
      </c>
      <c r="AX487" s="518">
        <v>0</v>
      </c>
      <c r="AY487" s="61"/>
      <c r="AZ487" s="61">
        <v>0</v>
      </c>
      <c r="BA487" s="309">
        <f t="shared" si="1433"/>
        <v>0</v>
      </c>
      <c r="BB487" s="389"/>
      <c r="BC487" s="61"/>
      <c r="BD487" s="61"/>
      <c r="BE487" s="390">
        <f t="shared" si="1434"/>
        <v>0</v>
      </c>
      <c r="BF487" s="518">
        <v>936</v>
      </c>
      <c r="BG487" s="61"/>
      <c r="BH487" s="61">
        <v>10764</v>
      </c>
      <c r="BI487" s="309">
        <f t="shared" si="1435"/>
        <v>11700</v>
      </c>
      <c r="BJ487" s="389">
        <v>1092</v>
      </c>
      <c r="BK487" s="61"/>
      <c r="BL487" s="61">
        <v>12558</v>
      </c>
      <c r="BM487" s="390">
        <f t="shared" si="1436"/>
        <v>13650</v>
      </c>
      <c r="BN487" s="518">
        <v>1092</v>
      </c>
      <c r="BO487" s="61"/>
      <c r="BP487" s="61">
        <v>12558</v>
      </c>
      <c r="BQ487" s="309">
        <f t="shared" si="1437"/>
        <v>13650</v>
      </c>
      <c r="BR487" s="389"/>
      <c r="BS487" s="61"/>
      <c r="BT487" s="61"/>
      <c r="BU487" s="390">
        <f t="shared" si="1438"/>
        <v>0</v>
      </c>
      <c r="BV487" s="518"/>
      <c r="BW487" s="61"/>
      <c r="BX487" s="61"/>
      <c r="BY487" s="309">
        <f t="shared" si="1439"/>
        <v>0</v>
      </c>
      <c r="BZ487" s="389"/>
      <c r="CA487" s="61"/>
      <c r="CB487" s="61"/>
      <c r="CC487" s="390">
        <f t="shared" si="1440"/>
        <v>0</v>
      </c>
      <c r="CD487" s="389">
        <f t="shared" si="1512"/>
        <v>3120</v>
      </c>
      <c r="CE487" s="61">
        <f t="shared" si="1512"/>
        <v>0</v>
      </c>
      <c r="CF487" s="61">
        <f t="shared" si="1512"/>
        <v>35880</v>
      </c>
      <c r="CG487" s="390">
        <f t="shared" si="1512"/>
        <v>39000</v>
      </c>
      <c r="CH487" s="695"/>
      <c r="CI487" s="118"/>
      <c r="CJ487" s="786"/>
      <c r="CK487" s="787"/>
      <c r="CL487" s="787"/>
      <c r="CM487" s="788"/>
      <c r="CN487" s="786">
        <v>0</v>
      </c>
      <c r="CO487" s="787">
        <f t="shared" si="1474"/>
        <v>0</v>
      </c>
      <c r="CP487" s="787">
        <f t="shared" si="1475"/>
        <v>3120</v>
      </c>
      <c r="CQ487" s="787">
        <f t="shared" si="1476"/>
        <v>0</v>
      </c>
      <c r="CR487" s="877">
        <f t="shared" si="1477"/>
        <v>35880</v>
      </c>
      <c r="CS487" s="788">
        <f t="shared" si="1478"/>
        <v>39000</v>
      </c>
      <c r="CT487" s="2">
        <f t="shared" si="1479"/>
        <v>0</v>
      </c>
    </row>
    <row r="488" spans="1:612" ht="24.75" customHeight="1" x14ac:dyDescent="0.25">
      <c r="B488" s="580" t="str">
        <f t="shared" si="1443"/>
        <v>C5</v>
      </c>
      <c r="C488" s="598" t="s">
        <v>382</v>
      </c>
      <c r="D488" s="656"/>
      <c r="E488" s="41"/>
      <c r="F488" s="41"/>
      <c r="G488" s="41"/>
      <c r="H488" s="41"/>
      <c r="I488" s="41"/>
      <c r="J488" s="41"/>
      <c r="K488" s="457">
        <v>46500</v>
      </c>
      <c r="L488" s="519"/>
      <c r="M488" s="48"/>
      <c r="N488" s="74" t="s">
        <v>332</v>
      </c>
      <c r="O488" s="80">
        <v>44673</v>
      </c>
      <c r="P488" s="46">
        <v>44808</v>
      </c>
      <c r="Q488" s="51" t="s">
        <v>72</v>
      </c>
      <c r="R488" s="51">
        <v>1</v>
      </c>
      <c r="S488" s="51"/>
      <c r="T488" s="51" t="s">
        <v>28</v>
      </c>
      <c r="U488" s="42" t="s">
        <v>169</v>
      </c>
      <c r="V488" s="42" t="s">
        <v>60</v>
      </c>
      <c r="W488" s="42"/>
      <c r="X488" s="30">
        <v>44673</v>
      </c>
      <c r="Y488" s="30">
        <v>44673</v>
      </c>
      <c r="Z488" s="30">
        <v>44678</v>
      </c>
      <c r="AA488" s="30">
        <v>44698</v>
      </c>
      <c r="AB488" s="30">
        <v>44708</v>
      </c>
      <c r="AC488" s="81" t="s">
        <v>686</v>
      </c>
      <c r="AD488" s="30">
        <v>44711</v>
      </c>
      <c r="AE488" s="30">
        <v>44718</v>
      </c>
      <c r="AF488" s="30">
        <v>44808</v>
      </c>
      <c r="AG488" s="422"/>
      <c r="AH488" s="389"/>
      <c r="AI488" s="61"/>
      <c r="AJ488" s="61"/>
      <c r="AK488" s="309">
        <f t="shared" si="1429"/>
        <v>0</v>
      </c>
      <c r="AL488" s="389"/>
      <c r="AM488" s="61"/>
      <c r="AN488" s="61"/>
      <c r="AO488" s="390">
        <f t="shared" si="1430"/>
        <v>0</v>
      </c>
      <c r="AP488" s="518"/>
      <c r="AQ488" s="61"/>
      <c r="AR488" s="61"/>
      <c r="AS488" s="309">
        <f t="shared" si="1431"/>
        <v>0</v>
      </c>
      <c r="AT488" s="389"/>
      <c r="AU488" s="61"/>
      <c r="AV488" s="61"/>
      <c r="AW488" s="390">
        <f t="shared" si="1432"/>
        <v>0</v>
      </c>
      <c r="AX488" s="518">
        <v>0</v>
      </c>
      <c r="AY488" s="61"/>
      <c r="AZ488" s="61">
        <v>0</v>
      </c>
      <c r="BA488" s="309">
        <f t="shared" si="1433"/>
        <v>0</v>
      </c>
      <c r="BB488" s="389"/>
      <c r="BC488" s="61"/>
      <c r="BD488" s="61"/>
      <c r="BE488" s="390">
        <f t="shared" si="1434"/>
        <v>0</v>
      </c>
      <c r="BF488" s="518">
        <v>1116</v>
      </c>
      <c r="BG488" s="61"/>
      <c r="BH488" s="61">
        <v>12834</v>
      </c>
      <c r="BI488" s="309">
        <f t="shared" si="1435"/>
        <v>13950</v>
      </c>
      <c r="BJ488" s="389">
        <v>1302</v>
      </c>
      <c r="BK488" s="61"/>
      <c r="BL488" s="61">
        <v>14973</v>
      </c>
      <c r="BM488" s="390">
        <f t="shared" si="1436"/>
        <v>16275</v>
      </c>
      <c r="BN488" s="518">
        <v>1302</v>
      </c>
      <c r="BO488" s="61"/>
      <c r="BP488" s="61">
        <v>14973</v>
      </c>
      <c r="BQ488" s="309">
        <f t="shared" si="1437"/>
        <v>16275</v>
      </c>
      <c r="BR488" s="389"/>
      <c r="BS488" s="61"/>
      <c r="BT488" s="61"/>
      <c r="BU488" s="390">
        <f t="shared" si="1438"/>
        <v>0</v>
      </c>
      <c r="BV488" s="518"/>
      <c r="BW488" s="61"/>
      <c r="BX488" s="61"/>
      <c r="BY488" s="309">
        <f t="shared" si="1439"/>
        <v>0</v>
      </c>
      <c r="BZ488" s="389"/>
      <c r="CA488" s="61"/>
      <c r="CB488" s="61"/>
      <c r="CC488" s="390">
        <f t="shared" si="1440"/>
        <v>0</v>
      </c>
      <c r="CD488" s="389">
        <f t="shared" si="1512"/>
        <v>3720</v>
      </c>
      <c r="CE488" s="61">
        <f t="shared" si="1512"/>
        <v>0</v>
      </c>
      <c r="CF488" s="61">
        <f t="shared" si="1512"/>
        <v>42780</v>
      </c>
      <c r="CG488" s="390">
        <f t="shared" si="1512"/>
        <v>46500</v>
      </c>
      <c r="CH488" s="695"/>
      <c r="CI488" s="118"/>
      <c r="CJ488" s="786"/>
      <c r="CK488" s="787"/>
      <c r="CL488" s="787"/>
      <c r="CM488" s="788"/>
      <c r="CN488" s="786">
        <v>0</v>
      </c>
      <c r="CO488" s="787">
        <f t="shared" si="1474"/>
        <v>0</v>
      </c>
      <c r="CP488" s="787">
        <f t="shared" si="1475"/>
        <v>3720</v>
      </c>
      <c r="CQ488" s="787">
        <f t="shared" si="1476"/>
        <v>0</v>
      </c>
      <c r="CR488" s="877">
        <f t="shared" si="1477"/>
        <v>42780</v>
      </c>
      <c r="CS488" s="788">
        <f t="shared" si="1478"/>
        <v>46500</v>
      </c>
      <c r="CT488" s="2">
        <f t="shared" si="1479"/>
        <v>0</v>
      </c>
    </row>
    <row r="489" spans="1:612" ht="24.75" customHeight="1" x14ac:dyDescent="0.25">
      <c r="B489" s="580" t="str">
        <f t="shared" si="1443"/>
        <v>C5</v>
      </c>
      <c r="C489" s="598" t="s">
        <v>383</v>
      </c>
      <c r="D489" s="656"/>
      <c r="E489" s="41"/>
      <c r="F489" s="41"/>
      <c r="G489" s="41"/>
      <c r="H489" s="41"/>
      <c r="I489" s="41"/>
      <c r="J489" s="41"/>
      <c r="K489" s="457">
        <v>33000</v>
      </c>
      <c r="L489" s="519"/>
      <c r="M489" s="48"/>
      <c r="N489" s="74" t="s">
        <v>332</v>
      </c>
      <c r="O489" s="80">
        <v>44673</v>
      </c>
      <c r="P489" s="46">
        <v>44808</v>
      </c>
      <c r="Q489" s="51" t="s">
        <v>72</v>
      </c>
      <c r="R489" s="51">
        <v>1</v>
      </c>
      <c r="S489" s="51"/>
      <c r="T489" s="51" t="s">
        <v>28</v>
      </c>
      <c r="U489" s="42" t="s">
        <v>169</v>
      </c>
      <c r="V489" s="42" t="s">
        <v>60</v>
      </c>
      <c r="W489" s="42"/>
      <c r="X489" s="30">
        <v>44673</v>
      </c>
      <c r="Y489" s="30">
        <v>44673</v>
      </c>
      <c r="Z489" s="30">
        <v>44678</v>
      </c>
      <c r="AA489" s="30">
        <v>44698</v>
      </c>
      <c r="AB489" s="30">
        <v>44708</v>
      </c>
      <c r="AC489" s="81" t="s">
        <v>686</v>
      </c>
      <c r="AD489" s="30">
        <v>44711</v>
      </c>
      <c r="AE489" s="30">
        <v>44718</v>
      </c>
      <c r="AF489" s="30">
        <v>44808</v>
      </c>
      <c r="AG489" s="422"/>
      <c r="AH489" s="389"/>
      <c r="AI489" s="61"/>
      <c r="AJ489" s="61"/>
      <c r="AK489" s="309">
        <f t="shared" si="1429"/>
        <v>0</v>
      </c>
      <c r="AL489" s="389"/>
      <c r="AM489" s="61"/>
      <c r="AN489" s="61"/>
      <c r="AO489" s="390">
        <f t="shared" si="1430"/>
        <v>0</v>
      </c>
      <c r="AP489" s="518"/>
      <c r="AQ489" s="61"/>
      <c r="AR489" s="61"/>
      <c r="AS489" s="309">
        <f t="shared" si="1431"/>
        <v>0</v>
      </c>
      <c r="AT489" s="389"/>
      <c r="AU489" s="61"/>
      <c r="AV489" s="61"/>
      <c r="AW489" s="390">
        <f t="shared" si="1432"/>
        <v>0</v>
      </c>
      <c r="AX489" s="518">
        <v>0</v>
      </c>
      <c r="AY489" s="61"/>
      <c r="AZ489" s="61">
        <v>0</v>
      </c>
      <c r="BA489" s="309">
        <f t="shared" si="1433"/>
        <v>0</v>
      </c>
      <c r="BB489" s="389"/>
      <c r="BC489" s="61"/>
      <c r="BD489" s="61"/>
      <c r="BE489" s="390">
        <f t="shared" si="1434"/>
        <v>0</v>
      </c>
      <c r="BF489" s="518">
        <v>792</v>
      </c>
      <c r="BG489" s="61"/>
      <c r="BH489" s="61">
        <v>9108</v>
      </c>
      <c r="BI489" s="309">
        <f t="shared" si="1435"/>
        <v>9900</v>
      </c>
      <c r="BJ489" s="389">
        <v>924</v>
      </c>
      <c r="BK489" s="61"/>
      <c r="BL489" s="61">
        <v>10626</v>
      </c>
      <c r="BM489" s="390">
        <f t="shared" si="1436"/>
        <v>11550</v>
      </c>
      <c r="BN489" s="518">
        <v>924</v>
      </c>
      <c r="BO489" s="61"/>
      <c r="BP489" s="61">
        <v>10626</v>
      </c>
      <c r="BQ489" s="309">
        <f t="shared" si="1437"/>
        <v>11550</v>
      </c>
      <c r="BR489" s="389"/>
      <c r="BS489" s="61"/>
      <c r="BT489" s="61"/>
      <c r="BU489" s="390">
        <f t="shared" si="1438"/>
        <v>0</v>
      </c>
      <c r="BV489" s="518"/>
      <c r="BW489" s="61"/>
      <c r="BX489" s="61"/>
      <c r="BY489" s="309">
        <f t="shared" si="1439"/>
        <v>0</v>
      </c>
      <c r="BZ489" s="389"/>
      <c r="CA489" s="61"/>
      <c r="CB489" s="61"/>
      <c r="CC489" s="390">
        <f t="shared" si="1440"/>
        <v>0</v>
      </c>
      <c r="CD489" s="389">
        <f t="shared" si="1512"/>
        <v>2640</v>
      </c>
      <c r="CE489" s="61">
        <f t="shared" si="1512"/>
        <v>0</v>
      </c>
      <c r="CF489" s="61">
        <f t="shared" si="1512"/>
        <v>30360</v>
      </c>
      <c r="CG489" s="390">
        <f t="shared" si="1512"/>
        <v>33000</v>
      </c>
      <c r="CH489" s="695"/>
      <c r="CI489" s="118"/>
      <c r="CJ489" s="786"/>
      <c r="CK489" s="787"/>
      <c r="CL489" s="787"/>
      <c r="CM489" s="788"/>
      <c r="CN489" s="786">
        <v>0</v>
      </c>
      <c r="CO489" s="787">
        <f t="shared" si="1474"/>
        <v>0</v>
      </c>
      <c r="CP489" s="787">
        <f t="shared" si="1475"/>
        <v>2640</v>
      </c>
      <c r="CQ489" s="787">
        <f t="shared" si="1476"/>
        <v>0</v>
      </c>
      <c r="CR489" s="877">
        <f t="shared" si="1477"/>
        <v>30360</v>
      </c>
      <c r="CS489" s="788">
        <f t="shared" si="1478"/>
        <v>33000</v>
      </c>
      <c r="CT489" s="2">
        <f t="shared" si="1479"/>
        <v>0</v>
      </c>
    </row>
    <row r="490" spans="1:612" ht="24.75" customHeight="1" x14ac:dyDescent="0.25">
      <c r="B490" s="580" t="str">
        <f t="shared" si="1443"/>
        <v>C5</v>
      </c>
      <c r="C490" s="598" t="s">
        <v>384</v>
      </c>
      <c r="D490" s="656"/>
      <c r="E490" s="41"/>
      <c r="F490" s="41"/>
      <c r="G490" s="41"/>
      <c r="H490" s="41"/>
      <c r="I490" s="41"/>
      <c r="J490" s="41"/>
      <c r="K490" s="457">
        <v>40500</v>
      </c>
      <c r="L490" s="519"/>
      <c r="M490" s="48"/>
      <c r="N490" s="74" t="s">
        <v>332</v>
      </c>
      <c r="O490" s="80">
        <v>44673</v>
      </c>
      <c r="P490" s="46">
        <v>44808</v>
      </c>
      <c r="Q490" s="51" t="s">
        <v>72</v>
      </c>
      <c r="R490" s="51">
        <v>1</v>
      </c>
      <c r="S490" s="51"/>
      <c r="T490" s="51" t="s">
        <v>28</v>
      </c>
      <c r="U490" s="42" t="s">
        <v>169</v>
      </c>
      <c r="V490" s="42" t="s">
        <v>60</v>
      </c>
      <c r="W490" s="42"/>
      <c r="X490" s="30">
        <v>44673</v>
      </c>
      <c r="Y490" s="30">
        <v>44673</v>
      </c>
      <c r="Z490" s="30">
        <v>44678</v>
      </c>
      <c r="AA490" s="30">
        <v>44698</v>
      </c>
      <c r="AB490" s="30">
        <v>44708</v>
      </c>
      <c r="AC490" s="81" t="s">
        <v>686</v>
      </c>
      <c r="AD490" s="30">
        <v>44711</v>
      </c>
      <c r="AE490" s="30">
        <v>44718</v>
      </c>
      <c r="AF490" s="30">
        <v>44808</v>
      </c>
      <c r="AG490" s="422"/>
      <c r="AH490" s="389"/>
      <c r="AI490" s="61"/>
      <c r="AJ490" s="61"/>
      <c r="AK490" s="309">
        <f t="shared" si="1429"/>
        <v>0</v>
      </c>
      <c r="AL490" s="389"/>
      <c r="AM490" s="61"/>
      <c r="AN490" s="61"/>
      <c r="AO490" s="390">
        <f t="shared" si="1430"/>
        <v>0</v>
      </c>
      <c r="AP490" s="518"/>
      <c r="AQ490" s="61"/>
      <c r="AR490" s="61"/>
      <c r="AS490" s="309">
        <f t="shared" si="1431"/>
        <v>0</v>
      </c>
      <c r="AT490" s="389"/>
      <c r="AU490" s="61"/>
      <c r="AV490" s="61"/>
      <c r="AW490" s="390">
        <f t="shared" si="1432"/>
        <v>0</v>
      </c>
      <c r="AX490" s="518">
        <v>0</v>
      </c>
      <c r="AY490" s="61"/>
      <c r="AZ490" s="61">
        <v>0</v>
      </c>
      <c r="BA490" s="309">
        <f t="shared" si="1433"/>
        <v>0</v>
      </c>
      <c r="BB490" s="389"/>
      <c r="BC490" s="61"/>
      <c r="BD490" s="61"/>
      <c r="BE490" s="390">
        <f t="shared" si="1434"/>
        <v>0</v>
      </c>
      <c r="BF490" s="518">
        <v>972</v>
      </c>
      <c r="BG490" s="61"/>
      <c r="BH490" s="61">
        <v>11178</v>
      </c>
      <c r="BI490" s="309">
        <f t="shared" si="1435"/>
        <v>12150</v>
      </c>
      <c r="BJ490" s="389">
        <v>1134</v>
      </c>
      <c r="BK490" s="61"/>
      <c r="BL490" s="61">
        <v>13041</v>
      </c>
      <c r="BM490" s="390">
        <f t="shared" si="1436"/>
        <v>14175</v>
      </c>
      <c r="BN490" s="518">
        <v>1134</v>
      </c>
      <c r="BO490" s="61"/>
      <c r="BP490" s="61">
        <v>13041</v>
      </c>
      <c r="BQ490" s="309">
        <f t="shared" si="1437"/>
        <v>14175</v>
      </c>
      <c r="BR490" s="389"/>
      <c r="BS490" s="61"/>
      <c r="BT490" s="61"/>
      <c r="BU490" s="390">
        <f t="shared" si="1438"/>
        <v>0</v>
      </c>
      <c r="BV490" s="518"/>
      <c r="BW490" s="61"/>
      <c r="BX490" s="61"/>
      <c r="BY490" s="309">
        <f t="shared" si="1439"/>
        <v>0</v>
      </c>
      <c r="BZ490" s="389"/>
      <c r="CA490" s="61"/>
      <c r="CB490" s="61"/>
      <c r="CC490" s="390">
        <f t="shared" si="1440"/>
        <v>0</v>
      </c>
      <c r="CD490" s="389">
        <f t="shared" si="1512"/>
        <v>3240</v>
      </c>
      <c r="CE490" s="61">
        <f t="shared" si="1512"/>
        <v>0</v>
      </c>
      <c r="CF490" s="61">
        <f t="shared" si="1512"/>
        <v>37260</v>
      </c>
      <c r="CG490" s="390">
        <f t="shared" si="1512"/>
        <v>40500</v>
      </c>
      <c r="CH490" s="695"/>
      <c r="CI490" s="118"/>
      <c r="CJ490" s="786"/>
      <c r="CK490" s="787"/>
      <c r="CL490" s="787"/>
      <c r="CM490" s="788"/>
      <c r="CN490" s="786">
        <v>0</v>
      </c>
      <c r="CO490" s="787">
        <f t="shared" si="1474"/>
        <v>0</v>
      </c>
      <c r="CP490" s="787">
        <f t="shared" si="1475"/>
        <v>3240</v>
      </c>
      <c r="CQ490" s="787">
        <f t="shared" si="1476"/>
        <v>0</v>
      </c>
      <c r="CR490" s="877">
        <f t="shared" si="1477"/>
        <v>37260</v>
      </c>
      <c r="CS490" s="788">
        <f t="shared" si="1478"/>
        <v>40500</v>
      </c>
      <c r="CT490" s="2">
        <f t="shared" si="1479"/>
        <v>0</v>
      </c>
    </row>
    <row r="491" spans="1:612" ht="24.75" customHeight="1" x14ac:dyDescent="0.25">
      <c r="B491" s="580" t="str">
        <f t="shared" si="1443"/>
        <v>C5</v>
      </c>
      <c r="C491" s="598" t="s">
        <v>385</v>
      </c>
      <c r="D491" s="656"/>
      <c r="E491" s="41"/>
      <c r="F491" s="41"/>
      <c r="G491" s="41"/>
      <c r="H491" s="41"/>
      <c r="I491" s="41"/>
      <c r="J491" s="41"/>
      <c r="K491" s="457">
        <v>34500</v>
      </c>
      <c r="L491" s="519"/>
      <c r="M491" s="48"/>
      <c r="N491" s="74" t="s">
        <v>332</v>
      </c>
      <c r="O491" s="80">
        <v>44673</v>
      </c>
      <c r="P491" s="46">
        <v>44808</v>
      </c>
      <c r="Q491" s="51" t="s">
        <v>72</v>
      </c>
      <c r="R491" s="51">
        <v>1</v>
      </c>
      <c r="S491" s="51"/>
      <c r="T491" s="51" t="s">
        <v>28</v>
      </c>
      <c r="U491" s="42" t="s">
        <v>169</v>
      </c>
      <c r="V491" s="42" t="s">
        <v>60</v>
      </c>
      <c r="W491" s="42"/>
      <c r="X491" s="30">
        <v>44673</v>
      </c>
      <c r="Y491" s="30">
        <v>44673</v>
      </c>
      <c r="Z491" s="30">
        <v>44678</v>
      </c>
      <c r="AA491" s="30">
        <v>44698</v>
      </c>
      <c r="AB491" s="30">
        <v>44708</v>
      </c>
      <c r="AC491" s="81" t="s">
        <v>686</v>
      </c>
      <c r="AD491" s="30">
        <v>44711</v>
      </c>
      <c r="AE491" s="30">
        <v>44718</v>
      </c>
      <c r="AF491" s="30">
        <v>44808</v>
      </c>
      <c r="AG491" s="422"/>
      <c r="AH491" s="389"/>
      <c r="AI491" s="61"/>
      <c r="AJ491" s="61"/>
      <c r="AK491" s="309">
        <f t="shared" si="1429"/>
        <v>0</v>
      </c>
      <c r="AL491" s="389"/>
      <c r="AM491" s="61"/>
      <c r="AN491" s="61"/>
      <c r="AO491" s="390">
        <f t="shared" si="1430"/>
        <v>0</v>
      </c>
      <c r="AP491" s="518"/>
      <c r="AQ491" s="61"/>
      <c r="AR491" s="61"/>
      <c r="AS491" s="309">
        <f t="shared" si="1431"/>
        <v>0</v>
      </c>
      <c r="AT491" s="389"/>
      <c r="AU491" s="61"/>
      <c r="AV491" s="61"/>
      <c r="AW491" s="390">
        <f t="shared" si="1432"/>
        <v>0</v>
      </c>
      <c r="AX491" s="518">
        <v>0</v>
      </c>
      <c r="AY491" s="61"/>
      <c r="AZ491" s="61">
        <v>0</v>
      </c>
      <c r="BA491" s="309">
        <f t="shared" si="1433"/>
        <v>0</v>
      </c>
      <c r="BB491" s="389"/>
      <c r="BC491" s="61"/>
      <c r="BD491" s="61"/>
      <c r="BE491" s="390">
        <f t="shared" si="1434"/>
        <v>0</v>
      </c>
      <c r="BF491" s="518">
        <v>828</v>
      </c>
      <c r="BG491" s="61"/>
      <c r="BH491" s="61">
        <v>9522</v>
      </c>
      <c r="BI491" s="309">
        <f t="shared" si="1435"/>
        <v>10350</v>
      </c>
      <c r="BJ491" s="389">
        <v>966</v>
      </c>
      <c r="BK491" s="61"/>
      <c r="BL491" s="61">
        <v>11109</v>
      </c>
      <c r="BM491" s="390">
        <f t="shared" si="1436"/>
        <v>12075</v>
      </c>
      <c r="BN491" s="518">
        <v>996</v>
      </c>
      <c r="BO491" s="61"/>
      <c r="BP491" s="61">
        <v>11109</v>
      </c>
      <c r="BQ491" s="309">
        <f t="shared" si="1437"/>
        <v>12105</v>
      </c>
      <c r="BR491" s="389"/>
      <c r="BS491" s="61"/>
      <c r="BT491" s="61"/>
      <c r="BU491" s="390">
        <f t="shared" si="1438"/>
        <v>0</v>
      </c>
      <c r="BV491" s="518"/>
      <c r="BW491" s="61"/>
      <c r="BX491" s="61"/>
      <c r="BY491" s="309">
        <f t="shared" si="1439"/>
        <v>0</v>
      </c>
      <c r="BZ491" s="389"/>
      <c r="CA491" s="61"/>
      <c r="CB491" s="61"/>
      <c r="CC491" s="390">
        <f t="shared" si="1440"/>
        <v>0</v>
      </c>
      <c r="CD491" s="389">
        <f t="shared" si="1512"/>
        <v>2790</v>
      </c>
      <c r="CE491" s="61">
        <f t="shared" si="1512"/>
        <v>0</v>
      </c>
      <c r="CF491" s="61">
        <f t="shared" si="1512"/>
        <v>31740</v>
      </c>
      <c r="CG491" s="390">
        <f t="shared" si="1512"/>
        <v>34530</v>
      </c>
      <c r="CH491" s="695"/>
      <c r="CI491" s="118"/>
      <c r="CJ491" s="786"/>
      <c r="CK491" s="787"/>
      <c r="CL491" s="787"/>
      <c r="CM491" s="788"/>
      <c r="CN491" s="786">
        <v>0</v>
      </c>
      <c r="CO491" s="787">
        <f t="shared" si="1474"/>
        <v>0</v>
      </c>
      <c r="CP491" s="787">
        <f t="shared" si="1475"/>
        <v>2790</v>
      </c>
      <c r="CQ491" s="787">
        <f t="shared" si="1476"/>
        <v>0</v>
      </c>
      <c r="CR491" s="877">
        <f t="shared" si="1477"/>
        <v>31740</v>
      </c>
      <c r="CS491" s="788">
        <f t="shared" si="1478"/>
        <v>34530</v>
      </c>
      <c r="CT491" s="2">
        <f t="shared" si="1479"/>
        <v>0</v>
      </c>
    </row>
    <row r="492" spans="1:612" ht="24.75" customHeight="1" x14ac:dyDescent="0.25">
      <c r="B492" s="580" t="str">
        <f t="shared" si="1443"/>
        <v>C5</v>
      </c>
      <c r="C492" s="598" t="s">
        <v>386</v>
      </c>
      <c r="D492" s="656"/>
      <c r="E492" s="41"/>
      <c r="F492" s="41"/>
      <c r="G492" s="41"/>
      <c r="H492" s="41"/>
      <c r="I492" s="41"/>
      <c r="J492" s="41"/>
      <c r="K492" s="457">
        <v>49500</v>
      </c>
      <c r="L492" s="519"/>
      <c r="M492" s="48"/>
      <c r="N492" s="74" t="s">
        <v>332</v>
      </c>
      <c r="O492" s="80">
        <v>44673</v>
      </c>
      <c r="P492" s="46">
        <v>44808</v>
      </c>
      <c r="Q492" s="51" t="s">
        <v>72</v>
      </c>
      <c r="R492" s="51">
        <v>1</v>
      </c>
      <c r="S492" s="51"/>
      <c r="T492" s="51" t="s">
        <v>28</v>
      </c>
      <c r="U492" s="42" t="s">
        <v>169</v>
      </c>
      <c r="V492" s="42" t="s">
        <v>60</v>
      </c>
      <c r="W492" s="42"/>
      <c r="X492" s="30">
        <v>44673</v>
      </c>
      <c r="Y492" s="30">
        <v>44673</v>
      </c>
      <c r="Z492" s="30">
        <v>44678</v>
      </c>
      <c r="AA492" s="30">
        <v>44698</v>
      </c>
      <c r="AB492" s="30">
        <v>44708</v>
      </c>
      <c r="AC492" s="81" t="s">
        <v>686</v>
      </c>
      <c r="AD492" s="30">
        <v>44711</v>
      </c>
      <c r="AE492" s="30">
        <v>44718</v>
      </c>
      <c r="AF492" s="30">
        <v>44808</v>
      </c>
      <c r="AG492" s="422"/>
      <c r="AH492" s="389"/>
      <c r="AI492" s="61"/>
      <c r="AJ492" s="61"/>
      <c r="AK492" s="309">
        <f t="shared" si="1429"/>
        <v>0</v>
      </c>
      <c r="AL492" s="389"/>
      <c r="AM492" s="61"/>
      <c r="AN492" s="61"/>
      <c r="AO492" s="390">
        <f t="shared" si="1430"/>
        <v>0</v>
      </c>
      <c r="AP492" s="518"/>
      <c r="AQ492" s="61"/>
      <c r="AR492" s="61"/>
      <c r="AS492" s="309">
        <f t="shared" si="1431"/>
        <v>0</v>
      </c>
      <c r="AT492" s="389"/>
      <c r="AU492" s="61"/>
      <c r="AV492" s="61"/>
      <c r="AW492" s="390">
        <f t="shared" si="1432"/>
        <v>0</v>
      </c>
      <c r="AX492" s="518">
        <v>0</v>
      </c>
      <c r="AY492" s="61"/>
      <c r="AZ492" s="61">
        <v>0</v>
      </c>
      <c r="BA492" s="309">
        <f t="shared" si="1433"/>
        <v>0</v>
      </c>
      <c r="BB492" s="389"/>
      <c r="BC492" s="61"/>
      <c r="BD492" s="61"/>
      <c r="BE492" s="390">
        <f t="shared" si="1434"/>
        <v>0</v>
      </c>
      <c r="BF492" s="518">
        <v>1188</v>
      </c>
      <c r="BG492" s="61"/>
      <c r="BH492" s="61">
        <v>13662</v>
      </c>
      <c r="BI492" s="309">
        <f t="shared" si="1435"/>
        <v>14850</v>
      </c>
      <c r="BJ492" s="389">
        <v>1386</v>
      </c>
      <c r="BK492" s="61"/>
      <c r="BL492" s="61">
        <v>15939</v>
      </c>
      <c r="BM492" s="390">
        <f t="shared" si="1436"/>
        <v>17325</v>
      </c>
      <c r="BN492" s="518">
        <v>1386</v>
      </c>
      <c r="BO492" s="61"/>
      <c r="BP492" s="61">
        <v>15939</v>
      </c>
      <c r="BQ492" s="309">
        <f t="shared" si="1437"/>
        <v>17325</v>
      </c>
      <c r="BR492" s="389"/>
      <c r="BS492" s="61"/>
      <c r="BT492" s="61"/>
      <c r="BU492" s="390">
        <f t="shared" si="1438"/>
        <v>0</v>
      </c>
      <c r="BV492" s="518"/>
      <c r="BW492" s="61"/>
      <c r="BX492" s="61"/>
      <c r="BY492" s="309">
        <f t="shared" si="1439"/>
        <v>0</v>
      </c>
      <c r="BZ492" s="389"/>
      <c r="CA492" s="61"/>
      <c r="CB492" s="61"/>
      <c r="CC492" s="390">
        <f t="shared" si="1440"/>
        <v>0</v>
      </c>
      <c r="CD492" s="389">
        <f t="shared" si="1512"/>
        <v>3960</v>
      </c>
      <c r="CE492" s="61">
        <f t="shared" si="1512"/>
        <v>0</v>
      </c>
      <c r="CF492" s="61">
        <f t="shared" si="1512"/>
        <v>45540</v>
      </c>
      <c r="CG492" s="390">
        <f t="shared" si="1512"/>
        <v>49500</v>
      </c>
      <c r="CH492" s="695"/>
      <c r="CI492" s="118"/>
      <c r="CJ492" s="786"/>
      <c r="CK492" s="787"/>
      <c r="CL492" s="787"/>
      <c r="CM492" s="788"/>
      <c r="CN492" s="786">
        <v>0</v>
      </c>
      <c r="CO492" s="787">
        <f t="shared" si="1474"/>
        <v>0</v>
      </c>
      <c r="CP492" s="787">
        <f t="shared" si="1475"/>
        <v>3960</v>
      </c>
      <c r="CQ492" s="787">
        <f t="shared" si="1476"/>
        <v>0</v>
      </c>
      <c r="CR492" s="877">
        <f t="shared" si="1477"/>
        <v>45540</v>
      </c>
      <c r="CS492" s="788">
        <f t="shared" si="1478"/>
        <v>49500</v>
      </c>
      <c r="CT492" s="2">
        <f t="shared" si="1479"/>
        <v>0</v>
      </c>
    </row>
    <row r="493" spans="1:612" ht="24.75" customHeight="1" x14ac:dyDescent="0.25">
      <c r="B493" s="580" t="str">
        <f t="shared" si="1443"/>
        <v>C5</v>
      </c>
      <c r="C493" s="598" t="s">
        <v>387</v>
      </c>
      <c r="D493" s="656"/>
      <c r="E493" s="41"/>
      <c r="F493" s="41"/>
      <c r="G493" s="41"/>
      <c r="H493" s="41"/>
      <c r="I493" s="41"/>
      <c r="J493" s="41"/>
      <c r="K493" s="457">
        <v>49500</v>
      </c>
      <c r="L493" s="519"/>
      <c r="M493" s="48"/>
      <c r="N493" s="74" t="s">
        <v>332</v>
      </c>
      <c r="O493" s="80">
        <v>44673</v>
      </c>
      <c r="P493" s="46">
        <v>44808</v>
      </c>
      <c r="Q493" s="51" t="s">
        <v>72</v>
      </c>
      <c r="R493" s="51">
        <v>1</v>
      </c>
      <c r="S493" s="51"/>
      <c r="T493" s="51" t="s">
        <v>28</v>
      </c>
      <c r="U493" s="42" t="s">
        <v>169</v>
      </c>
      <c r="V493" s="42" t="s">
        <v>60</v>
      </c>
      <c r="W493" s="42"/>
      <c r="X493" s="30">
        <v>44673</v>
      </c>
      <c r="Y493" s="30">
        <v>44673</v>
      </c>
      <c r="Z493" s="30">
        <v>44678</v>
      </c>
      <c r="AA493" s="30">
        <v>44698</v>
      </c>
      <c r="AB493" s="30">
        <v>44708</v>
      </c>
      <c r="AC493" s="81" t="s">
        <v>686</v>
      </c>
      <c r="AD493" s="30">
        <v>44711</v>
      </c>
      <c r="AE493" s="30">
        <v>44718</v>
      </c>
      <c r="AF493" s="30">
        <v>44808</v>
      </c>
      <c r="AG493" s="422"/>
      <c r="AH493" s="389"/>
      <c r="AI493" s="61"/>
      <c r="AJ493" s="61"/>
      <c r="AK493" s="309">
        <f t="shared" si="1429"/>
        <v>0</v>
      </c>
      <c r="AL493" s="389"/>
      <c r="AM493" s="61"/>
      <c r="AN493" s="61"/>
      <c r="AO493" s="390">
        <f t="shared" si="1430"/>
        <v>0</v>
      </c>
      <c r="AP493" s="518"/>
      <c r="AQ493" s="61"/>
      <c r="AR493" s="61"/>
      <c r="AS493" s="309">
        <f t="shared" si="1431"/>
        <v>0</v>
      </c>
      <c r="AT493" s="389"/>
      <c r="AU493" s="61"/>
      <c r="AV493" s="61"/>
      <c r="AW493" s="390">
        <f t="shared" si="1432"/>
        <v>0</v>
      </c>
      <c r="AX493" s="518">
        <v>0</v>
      </c>
      <c r="AY493" s="61"/>
      <c r="AZ493" s="61">
        <v>0</v>
      </c>
      <c r="BA493" s="309">
        <f t="shared" si="1433"/>
        <v>0</v>
      </c>
      <c r="BB493" s="389"/>
      <c r="BC493" s="61"/>
      <c r="BD493" s="61"/>
      <c r="BE493" s="390">
        <f t="shared" si="1434"/>
        <v>0</v>
      </c>
      <c r="BF493" s="518">
        <v>1188</v>
      </c>
      <c r="BG493" s="61"/>
      <c r="BH493" s="61">
        <v>13662</v>
      </c>
      <c r="BI493" s="309">
        <f t="shared" si="1435"/>
        <v>14850</v>
      </c>
      <c r="BJ493" s="389">
        <v>1386</v>
      </c>
      <c r="BK493" s="61"/>
      <c r="BL493" s="61">
        <v>15939</v>
      </c>
      <c r="BM493" s="390">
        <f t="shared" si="1436"/>
        <v>17325</v>
      </c>
      <c r="BN493" s="518">
        <v>1386</v>
      </c>
      <c r="BO493" s="61"/>
      <c r="BP493" s="61">
        <v>15939</v>
      </c>
      <c r="BQ493" s="309">
        <f t="shared" si="1437"/>
        <v>17325</v>
      </c>
      <c r="BR493" s="389"/>
      <c r="BS493" s="61"/>
      <c r="BT493" s="61"/>
      <c r="BU493" s="390">
        <f t="shared" si="1438"/>
        <v>0</v>
      </c>
      <c r="BV493" s="518"/>
      <c r="BW493" s="61"/>
      <c r="BX493" s="61"/>
      <c r="BY493" s="309">
        <f t="shared" si="1439"/>
        <v>0</v>
      </c>
      <c r="BZ493" s="389"/>
      <c r="CA493" s="61"/>
      <c r="CB493" s="61"/>
      <c r="CC493" s="390">
        <f t="shared" si="1440"/>
        <v>0</v>
      </c>
      <c r="CD493" s="389">
        <f t="shared" si="1512"/>
        <v>3960</v>
      </c>
      <c r="CE493" s="61">
        <f t="shared" si="1512"/>
        <v>0</v>
      </c>
      <c r="CF493" s="61">
        <f t="shared" si="1512"/>
        <v>45540</v>
      </c>
      <c r="CG493" s="390">
        <f t="shared" si="1512"/>
        <v>49500</v>
      </c>
      <c r="CH493" s="695"/>
      <c r="CI493" s="118"/>
      <c r="CJ493" s="786"/>
      <c r="CK493" s="787"/>
      <c r="CL493" s="787"/>
      <c r="CM493" s="788"/>
      <c r="CN493" s="786">
        <v>0</v>
      </c>
      <c r="CO493" s="787">
        <f t="shared" si="1474"/>
        <v>0</v>
      </c>
      <c r="CP493" s="787">
        <f t="shared" si="1475"/>
        <v>3960</v>
      </c>
      <c r="CQ493" s="787">
        <f t="shared" si="1476"/>
        <v>0</v>
      </c>
      <c r="CR493" s="877">
        <f t="shared" si="1477"/>
        <v>45540</v>
      </c>
      <c r="CS493" s="788">
        <f t="shared" si="1478"/>
        <v>49500</v>
      </c>
      <c r="CT493" s="2">
        <f t="shared" si="1479"/>
        <v>0</v>
      </c>
    </row>
    <row r="494" spans="1:612" ht="24.75" customHeight="1" x14ac:dyDescent="0.25">
      <c r="B494" s="580" t="str">
        <f t="shared" si="1443"/>
        <v>C5</v>
      </c>
      <c r="C494" s="598" t="s">
        <v>388</v>
      </c>
      <c r="D494" s="656"/>
      <c r="E494" s="41"/>
      <c r="F494" s="41"/>
      <c r="G494" s="41"/>
      <c r="H494" s="41"/>
      <c r="I494" s="41"/>
      <c r="J494" s="41"/>
      <c r="K494" s="457">
        <v>52500</v>
      </c>
      <c r="L494" s="519"/>
      <c r="M494" s="48"/>
      <c r="N494" s="74" t="s">
        <v>332</v>
      </c>
      <c r="O494" s="80">
        <v>44673</v>
      </c>
      <c r="P494" s="46">
        <v>44808</v>
      </c>
      <c r="Q494" s="51" t="s">
        <v>72</v>
      </c>
      <c r="R494" s="51">
        <v>1</v>
      </c>
      <c r="S494" s="51"/>
      <c r="T494" s="51" t="s">
        <v>28</v>
      </c>
      <c r="U494" s="42" t="s">
        <v>169</v>
      </c>
      <c r="V494" s="42" t="s">
        <v>60</v>
      </c>
      <c r="W494" s="42"/>
      <c r="X494" s="30">
        <v>44673</v>
      </c>
      <c r="Y494" s="30">
        <v>44673</v>
      </c>
      <c r="Z494" s="30">
        <v>44678</v>
      </c>
      <c r="AA494" s="30">
        <v>44698</v>
      </c>
      <c r="AB494" s="30">
        <v>44708</v>
      </c>
      <c r="AC494" s="81" t="s">
        <v>686</v>
      </c>
      <c r="AD494" s="30">
        <v>44711</v>
      </c>
      <c r="AE494" s="30">
        <v>44718</v>
      </c>
      <c r="AF494" s="30">
        <v>44808</v>
      </c>
      <c r="AG494" s="422"/>
      <c r="AH494" s="389"/>
      <c r="AI494" s="61"/>
      <c r="AJ494" s="61"/>
      <c r="AK494" s="309">
        <f t="shared" si="1429"/>
        <v>0</v>
      </c>
      <c r="AL494" s="389"/>
      <c r="AM494" s="61"/>
      <c r="AN494" s="61"/>
      <c r="AO494" s="390">
        <f t="shared" si="1430"/>
        <v>0</v>
      </c>
      <c r="AP494" s="518"/>
      <c r="AQ494" s="61"/>
      <c r="AR494" s="61"/>
      <c r="AS494" s="309">
        <f t="shared" si="1431"/>
        <v>0</v>
      </c>
      <c r="AT494" s="389"/>
      <c r="AU494" s="61"/>
      <c r="AV494" s="61"/>
      <c r="AW494" s="390">
        <f t="shared" si="1432"/>
        <v>0</v>
      </c>
      <c r="AX494" s="518">
        <v>0</v>
      </c>
      <c r="AY494" s="61"/>
      <c r="AZ494" s="61">
        <v>0</v>
      </c>
      <c r="BA494" s="309">
        <f t="shared" si="1433"/>
        <v>0</v>
      </c>
      <c r="BB494" s="389"/>
      <c r="BC494" s="61"/>
      <c r="BD494" s="61"/>
      <c r="BE494" s="390">
        <f t="shared" si="1434"/>
        <v>0</v>
      </c>
      <c r="BF494" s="518">
        <v>1260</v>
      </c>
      <c r="BG494" s="61"/>
      <c r="BH494" s="61">
        <v>14490</v>
      </c>
      <c r="BI494" s="309">
        <f t="shared" si="1435"/>
        <v>15750</v>
      </c>
      <c r="BJ494" s="389">
        <v>1470</v>
      </c>
      <c r="BK494" s="61"/>
      <c r="BL494" s="61">
        <v>16905</v>
      </c>
      <c r="BM494" s="390">
        <f t="shared" si="1436"/>
        <v>18375</v>
      </c>
      <c r="BN494" s="518">
        <v>1470</v>
      </c>
      <c r="BO494" s="61"/>
      <c r="BP494" s="61">
        <v>16905</v>
      </c>
      <c r="BQ494" s="309">
        <f t="shared" si="1437"/>
        <v>18375</v>
      </c>
      <c r="BR494" s="389"/>
      <c r="BS494" s="61"/>
      <c r="BT494" s="61"/>
      <c r="BU494" s="390">
        <f t="shared" si="1438"/>
        <v>0</v>
      </c>
      <c r="BV494" s="518"/>
      <c r="BW494" s="61"/>
      <c r="BX494" s="61"/>
      <c r="BY494" s="309">
        <f t="shared" si="1439"/>
        <v>0</v>
      </c>
      <c r="BZ494" s="389"/>
      <c r="CA494" s="61"/>
      <c r="CB494" s="61"/>
      <c r="CC494" s="390">
        <f t="shared" si="1440"/>
        <v>0</v>
      </c>
      <c r="CD494" s="389">
        <f t="shared" si="1512"/>
        <v>4200</v>
      </c>
      <c r="CE494" s="61">
        <f t="shared" si="1512"/>
        <v>0</v>
      </c>
      <c r="CF494" s="61">
        <f t="shared" si="1512"/>
        <v>48300</v>
      </c>
      <c r="CG494" s="390">
        <f t="shared" si="1512"/>
        <v>52500</v>
      </c>
      <c r="CH494" s="695"/>
      <c r="CI494" s="118"/>
      <c r="CJ494" s="786"/>
      <c r="CK494" s="787"/>
      <c r="CL494" s="787"/>
      <c r="CM494" s="788"/>
      <c r="CN494" s="786">
        <v>0</v>
      </c>
      <c r="CO494" s="787">
        <f t="shared" si="1474"/>
        <v>0</v>
      </c>
      <c r="CP494" s="787">
        <f t="shared" si="1475"/>
        <v>4200</v>
      </c>
      <c r="CQ494" s="787">
        <f t="shared" si="1476"/>
        <v>0</v>
      </c>
      <c r="CR494" s="877">
        <f t="shared" si="1477"/>
        <v>48300</v>
      </c>
      <c r="CS494" s="788">
        <f t="shared" si="1478"/>
        <v>52500</v>
      </c>
      <c r="CT494" s="2">
        <f t="shared" si="1479"/>
        <v>0</v>
      </c>
    </row>
    <row r="495" spans="1:612" ht="24.75" customHeight="1" x14ac:dyDescent="0.25">
      <c r="B495" s="580" t="str">
        <f t="shared" si="1443"/>
        <v>C5</v>
      </c>
      <c r="C495" s="597" t="s">
        <v>389</v>
      </c>
      <c r="D495" s="630">
        <f t="shared" ref="D495:J495" si="1544">+D496</f>
        <v>34596.610169491527</v>
      </c>
      <c r="E495" s="38">
        <f t="shared" si="1544"/>
        <v>0</v>
      </c>
      <c r="F495" s="38">
        <f t="shared" si="1544"/>
        <v>192203.38983050847</v>
      </c>
      <c r="G495" s="38">
        <f t="shared" si="1544"/>
        <v>226800</v>
      </c>
      <c r="H495" s="38">
        <f t="shared" si="1544"/>
        <v>25444</v>
      </c>
      <c r="I495" s="38">
        <f t="shared" si="1544"/>
        <v>0</v>
      </c>
      <c r="J495" s="38">
        <f t="shared" si="1544"/>
        <v>141356</v>
      </c>
      <c r="K495" s="631">
        <f>+H495+J495</f>
        <v>166800</v>
      </c>
      <c r="L495" s="584">
        <v>166800</v>
      </c>
      <c r="M495" s="38"/>
      <c r="N495" s="76"/>
      <c r="O495" s="39"/>
      <c r="P495" s="39"/>
      <c r="Q495" s="77"/>
      <c r="R495" s="77"/>
      <c r="S495" s="77"/>
      <c r="T495" s="78"/>
      <c r="U495" s="77"/>
      <c r="V495" s="40"/>
      <c r="W495" s="40"/>
      <c r="X495" s="40"/>
      <c r="Y495" s="40"/>
      <c r="Z495" s="40"/>
      <c r="AA495" s="40"/>
      <c r="AB495" s="40"/>
      <c r="AC495" s="40"/>
      <c r="AD495" s="40"/>
      <c r="AE495" s="40"/>
      <c r="AF495" s="40"/>
      <c r="AG495" s="414"/>
      <c r="AH495" s="333">
        <f>+AH496</f>
        <v>0</v>
      </c>
      <c r="AI495" s="22">
        <f t="shared" ref="AI495:CB495" si="1545">+AI496</f>
        <v>0</v>
      </c>
      <c r="AJ495" s="22">
        <f t="shared" si="1545"/>
        <v>0</v>
      </c>
      <c r="AK495" s="281">
        <f t="shared" si="1429"/>
        <v>0</v>
      </c>
      <c r="AL495" s="333">
        <f t="shared" si="1545"/>
        <v>0</v>
      </c>
      <c r="AM495" s="22">
        <f t="shared" si="1545"/>
        <v>0</v>
      </c>
      <c r="AN495" s="22">
        <f t="shared" si="1545"/>
        <v>0</v>
      </c>
      <c r="AO495" s="334">
        <f t="shared" si="1430"/>
        <v>0</v>
      </c>
      <c r="AP495" s="492">
        <f t="shared" si="1545"/>
        <v>0</v>
      </c>
      <c r="AQ495" s="22">
        <f t="shared" si="1545"/>
        <v>0</v>
      </c>
      <c r="AR495" s="22">
        <f t="shared" si="1545"/>
        <v>0</v>
      </c>
      <c r="AS495" s="281">
        <f t="shared" si="1431"/>
        <v>0</v>
      </c>
      <c r="AT495" s="333">
        <f t="shared" si="1545"/>
        <v>0</v>
      </c>
      <c r="AU495" s="22">
        <f t="shared" si="1545"/>
        <v>0</v>
      </c>
      <c r="AV495" s="22">
        <f t="shared" si="1545"/>
        <v>0</v>
      </c>
      <c r="AW495" s="334">
        <f t="shared" si="1432"/>
        <v>0</v>
      </c>
      <c r="AX495" s="492">
        <f t="shared" si="1545"/>
        <v>0</v>
      </c>
      <c r="AY495" s="22">
        <f t="shared" si="1545"/>
        <v>0</v>
      </c>
      <c r="AZ495" s="22">
        <f t="shared" si="1545"/>
        <v>0</v>
      </c>
      <c r="BA495" s="281">
        <f t="shared" si="1433"/>
        <v>0</v>
      </c>
      <c r="BB495" s="333">
        <f t="shared" si="1545"/>
        <v>0</v>
      </c>
      <c r="BC495" s="22">
        <f t="shared" si="1545"/>
        <v>0</v>
      </c>
      <c r="BD495" s="22">
        <f t="shared" si="1545"/>
        <v>0</v>
      </c>
      <c r="BE495" s="334">
        <f t="shared" si="1434"/>
        <v>0</v>
      </c>
      <c r="BF495" s="492">
        <f t="shared" si="1545"/>
        <v>0</v>
      </c>
      <c r="BG495" s="22">
        <f t="shared" si="1545"/>
        <v>0</v>
      </c>
      <c r="BH495" s="22">
        <f t="shared" si="1545"/>
        <v>0</v>
      </c>
      <c r="BI495" s="281">
        <f t="shared" si="1435"/>
        <v>0</v>
      </c>
      <c r="BJ495" s="333">
        <f t="shared" si="1545"/>
        <v>0</v>
      </c>
      <c r="BK495" s="22">
        <f t="shared" si="1545"/>
        <v>0</v>
      </c>
      <c r="BL495" s="22">
        <f t="shared" si="1545"/>
        <v>0</v>
      </c>
      <c r="BM495" s="334">
        <f t="shared" si="1436"/>
        <v>0</v>
      </c>
      <c r="BN495" s="492">
        <f t="shared" si="1545"/>
        <v>0</v>
      </c>
      <c r="BO495" s="22">
        <f t="shared" si="1545"/>
        <v>0</v>
      </c>
      <c r="BP495" s="22">
        <f t="shared" si="1545"/>
        <v>0</v>
      </c>
      <c r="BQ495" s="281">
        <f t="shared" si="1437"/>
        <v>0</v>
      </c>
      <c r="BR495" s="333">
        <f t="shared" si="1545"/>
        <v>0</v>
      </c>
      <c r="BS495" s="22">
        <f t="shared" si="1545"/>
        <v>0</v>
      </c>
      <c r="BT495" s="22">
        <f t="shared" si="1545"/>
        <v>0</v>
      </c>
      <c r="BU495" s="334">
        <f t="shared" si="1438"/>
        <v>0</v>
      </c>
      <c r="BV495" s="492">
        <f t="shared" si="1545"/>
        <v>0</v>
      </c>
      <c r="BW495" s="22">
        <f t="shared" si="1545"/>
        <v>0</v>
      </c>
      <c r="BX495" s="22">
        <f t="shared" si="1545"/>
        <v>0</v>
      </c>
      <c r="BY495" s="281">
        <f t="shared" si="1439"/>
        <v>0</v>
      </c>
      <c r="BZ495" s="333">
        <f t="shared" si="1545"/>
        <v>0</v>
      </c>
      <c r="CA495" s="22">
        <f t="shared" si="1545"/>
        <v>0</v>
      </c>
      <c r="CB495" s="22">
        <f t="shared" si="1545"/>
        <v>0</v>
      </c>
      <c r="CC495" s="334">
        <f t="shared" si="1440"/>
        <v>0</v>
      </c>
      <c r="CD495" s="333">
        <f t="shared" si="1512"/>
        <v>0</v>
      </c>
      <c r="CE495" s="22">
        <f t="shared" si="1512"/>
        <v>0</v>
      </c>
      <c r="CF495" s="22">
        <f t="shared" si="1512"/>
        <v>0</v>
      </c>
      <c r="CG495" s="334">
        <f t="shared" si="1512"/>
        <v>0</v>
      </c>
      <c r="CH495" s="695" t="s">
        <v>739</v>
      </c>
      <c r="CI495" s="118" t="s">
        <v>739</v>
      </c>
      <c r="CJ495" s="750">
        <f>IF(H495=0,IF(CD495&gt;0,"Error",H495-CD495),H495-CD495)</f>
        <v>25444</v>
      </c>
      <c r="CK495" s="751">
        <f t="shared" ref="CK495" si="1546">IF(I495=0,IF(CE495&gt;0,"Error",I495-CE495),I495-CE495)</f>
        <v>0</v>
      </c>
      <c r="CL495" s="751">
        <f t="shared" ref="CL495" si="1547">IF(J495=0,IF(CF495&gt;0,"Error",J495-CF495),J495-CF495)</f>
        <v>141356</v>
      </c>
      <c r="CM495" s="752">
        <f t="shared" ref="CM495" si="1548">IF(K495=0,IF(CG495&gt;0,"Error",K495-CG495),K495-CG495)</f>
        <v>166800</v>
      </c>
      <c r="CN495" s="750">
        <v>0</v>
      </c>
      <c r="CO495" s="751">
        <f t="shared" si="1474"/>
        <v>0</v>
      </c>
      <c r="CP495" s="751">
        <f t="shared" si="1475"/>
        <v>0</v>
      </c>
      <c r="CQ495" s="751">
        <f t="shared" si="1476"/>
        <v>0</v>
      </c>
      <c r="CR495" s="863">
        <f t="shared" si="1477"/>
        <v>0</v>
      </c>
      <c r="CS495" s="752">
        <f t="shared" si="1478"/>
        <v>0</v>
      </c>
      <c r="CT495" s="2">
        <f t="shared" si="1479"/>
        <v>0</v>
      </c>
    </row>
    <row r="496" spans="1:612" s="4" customFormat="1" ht="24.75" customHeight="1" x14ac:dyDescent="0.25">
      <c r="A496" s="7"/>
      <c r="B496" s="580" t="str">
        <f t="shared" si="1443"/>
        <v>C5</v>
      </c>
      <c r="C496" s="608" t="s">
        <v>390</v>
      </c>
      <c r="D496" s="654">
        <v>34596.610169491527</v>
      </c>
      <c r="E496" s="195"/>
      <c r="F496" s="195">
        <v>192203.38983050847</v>
      </c>
      <c r="G496" s="195">
        <f>+D496+E496+F496</f>
        <v>226800</v>
      </c>
      <c r="H496" s="195">
        <v>25444</v>
      </c>
      <c r="I496" s="195"/>
      <c r="J496" s="195">
        <v>141356</v>
      </c>
      <c r="K496" s="655">
        <f>+H496+I496+J496</f>
        <v>166800</v>
      </c>
      <c r="L496" s="592"/>
      <c r="M496" s="195"/>
      <c r="N496" s="196" t="s">
        <v>332</v>
      </c>
      <c r="O496" s="197"/>
      <c r="P496" s="197"/>
      <c r="Q496" s="197"/>
      <c r="R496" s="197"/>
      <c r="S496" s="197"/>
      <c r="T496" s="197"/>
      <c r="U496" s="197"/>
      <c r="V496" s="197"/>
      <c r="W496" s="197"/>
      <c r="X496" s="197"/>
      <c r="Y496" s="197"/>
      <c r="Z496" s="197"/>
      <c r="AA496" s="197"/>
      <c r="AB496" s="197"/>
      <c r="AC496" s="197"/>
      <c r="AD496" s="197"/>
      <c r="AE496" s="197"/>
      <c r="AF496" s="197"/>
      <c r="AG496" s="420"/>
      <c r="AH496" s="391"/>
      <c r="AI496" s="202"/>
      <c r="AJ496" s="202"/>
      <c r="AK496" s="316">
        <f t="shared" si="1429"/>
        <v>0</v>
      </c>
      <c r="AL496" s="391"/>
      <c r="AM496" s="202"/>
      <c r="AN496" s="202"/>
      <c r="AO496" s="392">
        <f t="shared" si="1430"/>
        <v>0</v>
      </c>
      <c r="AP496" s="527"/>
      <c r="AQ496" s="202"/>
      <c r="AR496" s="202"/>
      <c r="AS496" s="316">
        <f t="shared" si="1431"/>
        <v>0</v>
      </c>
      <c r="AT496" s="391"/>
      <c r="AU496" s="202"/>
      <c r="AV496" s="202"/>
      <c r="AW496" s="392">
        <f t="shared" si="1432"/>
        <v>0</v>
      </c>
      <c r="AX496" s="527"/>
      <c r="AY496" s="202"/>
      <c r="AZ496" s="202"/>
      <c r="BA496" s="316">
        <f t="shared" si="1433"/>
        <v>0</v>
      </c>
      <c r="BB496" s="391"/>
      <c r="BC496" s="202"/>
      <c r="BD496" s="202"/>
      <c r="BE496" s="392">
        <f>BB496+BC496+BD496</f>
        <v>0</v>
      </c>
      <c r="BF496" s="527"/>
      <c r="BG496" s="202"/>
      <c r="BH496" s="202"/>
      <c r="BI496" s="316">
        <f t="shared" si="1435"/>
        <v>0</v>
      </c>
      <c r="BJ496" s="391"/>
      <c r="BK496" s="202"/>
      <c r="BL496" s="202"/>
      <c r="BM496" s="392">
        <f t="shared" si="1436"/>
        <v>0</v>
      </c>
      <c r="BN496" s="527"/>
      <c r="BO496" s="202"/>
      <c r="BP496" s="202"/>
      <c r="BQ496" s="316">
        <f t="shared" si="1437"/>
        <v>0</v>
      </c>
      <c r="BR496" s="391"/>
      <c r="BS496" s="202"/>
      <c r="BT496" s="202"/>
      <c r="BU496" s="392">
        <f t="shared" si="1438"/>
        <v>0</v>
      </c>
      <c r="BV496" s="527"/>
      <c r="BW496" s="202"/>
      <c r="BX496" s="202"/>
      <c r="BY496" s="316">
        <f t="shared" si="1439"/>
        <v>0</v>
      </c>
      <c r="BZ496" s="391"/>
      <c r="CA496" s="202"/>
      <c r="CB496" s="202"/>
      <c r="CC496" s="392">
        <f t="shared" si="1440"/>
        <v>0</v>
      </c>
      <c r="CD496" s="391">
        <f t="shared" si="1512"/>
        <v>0</v>
      </c>
      <c r="CE496" s="202">
        <f t="shared" si="1512"/>
        <v>0</v>
      </c>
      <c r="CF496" s="202">
        <f t="shared" si="1512"/>
        <v>0</v>
      </c>
      <c r="CG496" s="392">
        <f t="shared" si="1512"/>
        <v>0</v>
      </c>
      <c r="CH496" s="695" t="s">
        <v>739</v>
      </c>
      <c r="CI496" s="118" t="s">
        <v>739</v>
      </c>
      <c r="CJ496" s="801"/>
      <c r="CK496" s="802"/>
      <c r="CL496" s="802"/>
      <c r="CM496" s="803"/>
      <c r="CN496" s="801">
        <v>0</v>
      </c>
      <c r="CO496" s="802">
        <f t="shared" si="1474"/>
        <v>0</v>
      </c>
      <c r="CP496" s="802">
        <f t="shared" si="1475"/>
        <v>0</v>
      </c>
      <c r="CQ496" s="802">
        <f t="shared" si="1476"/>
        <v>0</v>
      </c>
      <c r="CR496" s="885">
        <f t="shared" si="1477"/>
        <v>0</v>
      </c>
      <c r="CS496" s="803">
        <f t="shared" si="1478"/>
        <v>0</v>
      </c>
      <c r="CT496" s="2">
        <f t="shared" si="1479"/>
        <v>0</v>
      </c>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c r="IW496" s="2"/>
      <c r="IX496" s="2"/>
      <c r="IY496" s="2"/>
      <c r="IZ496" s="2"/>
      <c r="JA496" s="2"/>
      <c r="JB496" s="2"/>
      <c r="JC496" s="2"/>
      <c r="JD496" s="2"/>
      <c r="JE496" s="2"/>
      <c r="JF496" s="2"/>
      <c r="JG496" s="2"/>
      <c r="JH496" s="2"/>
      <c r="JI496" s="2"/>
      <c r="JJ496" s="2"/>
      <c r="JK496" s="2"/>
      <c r="JL496" s="2"/>
      <c r="JM496" s="2"/>
      <c r="JN496" s="2"/>
      <c r="JO496" s="2"/>
      <c r="JP496" s="2"/>
      <c r="JQ496" s="2"/>
      <c r="JR496" s="2"/>
      <c r="JS496" s="2"/>
      <c r="JT496" s="2"/>
      <c r="JU496" s="2"/>
      <c r="JV496" s="2"/>
      <c r="JW496" s="2"/>
      <c r="JX496" s="2"/>
      <c r="JY496" s="2"/>
      <c r="JZ496" s="2"/>
      <c r="KA496" s="2"/>
      <c r="KB496" s="2"/>
      <c r="KC496" s="2"/>
      <c r="KD496" s="2"/>
      <c r="KE496" s="2"/>
      <c r="KF496" s="2"/>
      <c r="KG496" s="2"/>
      <c r="KH496" s="2"/>
      <c r="KI496" s="2"/>
      <c r="KJ496" s="2"/>
      <c r="KK496" s="2"/>
      <c r="KL496" s="2"/>
      <c r="KM496" s="2"/>
      <c r="KN496" s="2"/>
      <c r="KO496" s="2"/>
      <c r="KP496" s="2"/>
      <c r="KQ496" s="2"/>
      <c r="KR496" s="2"/>
      <c r="KS496" s="2"/>
      <c r="KT496" s="2"/>
      <c r="KU496" s="2"/>
      <c r="KV496" s="2"/>
      <c r="KW496" s="2"/>
      <c r="KX496" s="2"/>
      <c r="KY496" s="2"/>
      <c r="KZ496" s="2"/>
      <c r="LA496" s="2"/>
      <c r="LB496" s="2"/>
      <c r="LC496" s="2"/>
      <c r="LD496" s="2"/>
      <c r="LE496" s="2"/>
      <c r="LF496" s="2"/>
      <c r="LG496" s="2"/>
      <c r="LH496" s="2"/>
      <c r="LI496" s="2"/>
      <c r="LJ496" s="2"/>
      <c r="LK496" s="2"/>
      <c r="LL496" s="2"/>
      <c r="LM496" s="2"/>
      <c r="LN496" s="2"/>
      <c r="LO496" s="2"/>
      <c r="LP496" s="2"/>
      <c r="LQ496" s="2"/>
      <c r="LR496" s="2"/>
      <c r="LS496" s="2"/>
      <c r="LT496" s="2"/>
      <c r="LU496" s="2"/>
      <c r="LV496" s="2"/>
      <c r="LW496" s="2"/>
      <c r="LX496" s="2"/>
      <c r="LY496" s="2"/>
      <c r="LZ496" s="2"/>
      <c r="MA496" s="2"/>
      <c r="MB496" s="2"/>
      <c r="MC496" s="2"/>
      <c r="MD496" s="2"/>
      <c r="ME496" s="2"/>
      <c r="MF496" s="2"/>
      <c r="MG496" s="2"/>
      <c r="MH496" s="2"/>
      <c r="MI496" s="2"/>
      <c r="MJ496" s="2"/>
      <c r="MK496" s="2"/>
      <c r="ML496" s="2"/>
      <c r="MM496" s="2"/>
      <c r="MN496" s="2"/>
      <c r="MO496" s="2"/>
      <c r="MP496" s="2"/>
      <c r="MQ496" s="2"/>
      <c r="MR496" s="2"/>
      <c r="MS496" s="2"/>
      <c r="MT496" s="2"/>
      <c r="MU496" s="2"/>
      <c r="MV496" s="2"/>
      <c r="MW496" s="2"/>
      <c r="MX496" s="2"/>
      <c r="MY496" s="2"/>
      <c r="MZ496" s="2"/>
      <c r="NA496" s="2"/>
      <c r="NB496" s="2"/>
      <c r="NC496" s="2"/>
      <c r="ND496" s="2"/>
      <c r="NE496" s="2"/>
      <c r="NF496" s="2"/>
      <c r="NG496" s="2"/>
      <c r="NH496" s="2"/>
      <c r="NI496" s="2"/>
      <c r="NJ496" s="2"/>
      <c r="NK496" s="2"/>
      <c r="NL496" s="2"/>
      <c r="NM496" s="2"/>
      <c r="NN496" s="2"/>
      <c r="NO496" s="2"/>
      <c r="NP496" s="2"/>
      <c r="NQ496" s="2"/>
      <c r="NR496" s="2"/>
      <c r="NS496" s="2"/>
      <c r="NT496" s="2"/>
      <c r="NU496" s="2"/>
      <c r="NV496" s="2"/>
      <c r="NW496" s="2"/>
      <c r="NX496" s="2"/>
      <c r="NY496" s="2"/>
      <c r="NZ496" s="2"/>
      <c r="OA496" s="2"/>
      <c r="OB496" s="2"/>
      <c r="OC496" s="2"/>
      <c r="OD496" s="2"/>
      <c r="OE496" s="2"/>
      <c r="OF496" s="2"/>
      <c r="OG496" s="2"/>
      <c r="OH496" s="2"/>
      <c r="OI496" s="2"/>
      <c r="OJ496" s="2"/>
      <c r="OK496" s="2"/>
      <c r="OL496" s="2"/>
      <c r="OM496" s="2"/>
      <c r="ON496" s="2"/>
      <c r="OO496" s="2"/>
      <c r="OP496" s="2"/>
      <c r="OQ496" s="2"/>
      <c r="OR496" s="2"/>
      <c r="OS496" s="2"/>
      <c r="OT496" s="2"/>
      <c r="OU496" s="2"/>
      <c r="OV496" s="2"/>
      <c r="OW496" s="2"/>
      <c r="OX496" s="2"/>
      <c r="OY496" s="2"/>
      <c r="OZ496" s="2"/>
      <c r="PA496" s="2"/>
      <c r="PB496" s="2"/>
      <c r="PC496" s="2"/>
      <c r="PD496" s="2"/>
      <c r="PE496" s="2"/>
      <c r="PF496" s="2"/>
      <c r="PG496" s="2"/>
      <c r="PH496" s="2"/>
      <c r="PI496" s="2"/>
      <c r="PJ496" s="2"/>
      <c r="PK496" s="2"/>
      <c r="PL496" s="2"/>
      <c r="PM496" s="2"/>
      <c r="PN496" s="2"/>
      <c r="PO496" s="2"/>
      <c r="PP496" s="2"/>
      <c r="PQ496" s="2"/>
      <c r="PR496" s="2"/>
      <c r="PS496" s="2"/>
      <c r="PT496" s="2"/>
      <c r="PU496" s="2"/>
      <c r="PV496" s="2"/>
      <c r="PW496" s="2"/>
      <c r="PX496" s="2"/>
      <c r="PY496" s="2"/>
      <c r="PZ496" s="2"/>
      <c r="QA496" s="2"/>
      <c r="QB496" s="2"/>
      <c r="QC496" s="2"/>
      <c r="QD496" s="2"/>
      <c r="QE496" s="2"/>
      <c r="QF496" s="2"/>
      <c r="QG496" s="2"/>
      <c r="QH496" s="2"/>
      <c r="QI496" s="2"/>
      <c r="QJ496" s="2"/>
      <c r="QK496" s="2"/>
      <c r="QL496" s="2"/>
      <c r="QM496" s="2"/>
      <c r="QN496" s="2"/>
      <c r="QO496" s="2"/>
      <c r="QP496" s="2"/>
      <c r="QQ496" s="2"/>
      <c r="QR496" s="2"/>
      <c r="QS496" s="2"/>
      <c r="QT496" s="2"/>
      <c r="QU496" s="2"/>
      <c r="QV496" s="2"/>
      <c r="QW496" s="2"/>
      <c r="QX496" s="2"/>
      <c r="QY496" s="2"/>
      <c r="QZ496" s="2"/>
      <c r="RA496" s="2"/>
      <c r="RB496" s="2"/>
      <c r="RC496" s="2"/>
      <c r="RD496" s="2"/>
      <c r="RE496" s="2"/>
      <c r="RF496" s="2"/>
      <c r="RG496" s="2"/>
      <c r="RH496" s="2"/>
      <c r="RI496" s="2"/>
      <c r="RJ496" s="2"/>
      <c r="RK496" s="2"/>
      <c r="RL496" s="2"/>
      <c r="RM496" s="2"/>
      <c r="RN496" s="2"/>
      <c r="RO496" s="2"/>
      <c r="RP496" s="2"/>
      <c r="RQ496" s="2"/>
      <c r="RR496" s="2"/>
      <c r="RS496" s="2"/>
      <c r="RT496" s="2"/>
      <c r="RU496" s="2"/>
      <c r="RV496" s="2"/>
      <c r="RW496" s="2"/>
      <c r="RX496" s="2"/>
      <c r="RY496" s="2"/>
      <c r="RZ496" s="2"/>
      <c r="SA496" s="2"/>
      <c r="SB496" s="2"/>
      <c r="SC496" s="2"/>
      <c r="SD496" s="2"/>
      <c r="SE496" s="2"/>
      <c r="SF496" s="2"/>
      <c r="SG496" s="2"/>
      <c r="SH496" s="2"/>
      <c r="SI496" s="2"/>
      <c r="SJ496" s="2"/>
      <c r="SK496" s="2"/>
      <c r="SL496" s="2"/>
      <c r="SM496" s="2"/>
      <c r="SN496" s="2"/>
      <c r="SO496" s="2"/>
      <c r="SP496" s="2"/>
      <c r="SQ496" s="2"/>
      <c r="SR496" s="2"/>
      <c r="SS496" s="2"/>
      <c r="ST496" s="2"/>
      <c r="SU496" s="2"/>
      <c r="SV496" s="2"/>
      <c r="SW496" s="2"/>
      <c r="SX496" s="2"/>
      <c r="SY496" s="2"/>
      <c r="SZ496" s="2"/>
      <c r="TA496" s="2"/>
      <c r="TB496" s="2"/>
      <c r="TC496" s="2"/>
      <c r="TD496" s="2"/>
      <c r="TE496" s="2"/>
      <c r="TF496" s="2"/>
      <c r="TG496" s="2"/>
      <c r="TH496" s="2"/>
      <c r="TI496" s="2"/>
      <c r="TJ496" s="2"/>
      <c r="TK496" s="2"/>
      <c r="TL496" s="2"/>
      <c r="TM496" s="2"/>
      <c r="TN496" s="2"/>
      <c r="TO496" s="2"/>
      <c r="TP496" s="2"/>
      <c r="TQ496" s="2"/>
      <c r="TR496" s="2"/>
      <c r="TS496" s="2"/>
      <c r="TT496" s="2"/>
      <c r="TU496" s="2"/>
      <c r="TV496" s="2"/>
      <c r="TW496" s="2"/>
      <c r="TX496" s="2"/>
      <c r="TY496" s="2"/>
      <c r="TZ496" s="2"/>
      <c r="UA496" s="2"/>
      <c r="UB496" s="2"/>
      <c r="UC496" s="2"/>
      <c r="UD496" s="2"/>
      <c r="UE496" s="2"/>
      <c r="UF496" s="2"/>
      <c r="UG496" s="2"/>
      <c r="UH496" s="2"/>
      <c r="UI496" s="2"/>
      <c r="UJ496" s="2"/>
      <c r="UK496" s="2"/>
      <c r="UL496" s="2"/>
      <c r="UM496" s="2"/>
      <c r="UN496" s="2"/>
      <c r="UO496" s="2"/>
      <c r="UP496" s="2"/>
      <c r="UQ496" s="2"/>
      <c r="UR496" s="2"/>
      <c r="US496" s="2"/>
      <c r="UT496" s="2"/>
      <c r="UU496" s="2"/>
      <c r="UV496" s="2"/>
      <c r="UW496" s="2"/>
      <c r="UX496" s="2"/>
      <c r="UY496" s="2"/>
      <c r="UZ496" s="2"/>
      <c r="VA496" s="2"/>
      <c r="VB496" s="2"/>
      <c r="VC496" s="2"/>
      <c r="VD496" s="2"/>
      <c r="VE496" s="2"/>
      <c r="VF496" s="2"/>
      <c r="VG496" s="2"/>
      <c r="VH496" s="2"/>
      <c r="VI496" s="2"/>
      <c r="VJ496" s="2"/>
      <c r="VK496" s="2"/>
      <c r="VL496" s="2"/>
      <c r="VM496" s="2"/>
      <c r="VN496" s="2"/>
      <c r="VO496" s="2"/>
      <c r="VP496" s="2"/>
      <c r="VQ496" s="2"/>
      <c r="VR496" s="2"/>
      <c r="VS496" s="2"/>
      <c r="VT496" s="2"/>
      <c r="VU496" s="2"/>
      <c r="VV496" s="2"/>
      <c r="VW496" s="2"/>
      <c r="VX496" s="2"/>
      <c r="VY496" s="2"/>
      <c r="VZ496" s="2"/>
      <c r="WA496" s="2"/>
      <c r="WB496" s="2"/>
      <c r="WC496" s="2"/>
      <c r="WD496" s="2"/>
      <c r="WE496" s="2"/>
      <c r="WF496" s="2"/>
      <c r="WG496" s="2"/>
      <c r="WH496" s="2"/>
      <c r="WI496" s="2"/>
      <c r="WJ496" s="2"/>
      <c r="WK496" s="2"/>
      <c r="WL496" s="2"/>
      <c r="WM496" s="2"/>
      <c r="WN496" s="2"/>
    </row>
    <row r="497" spans="1:612" ht="24.75" customHeight="1" x14ac:dyDescent="0.25">
      <c r="B497" s="580" t="str">
        <f t="shared" si="1443"/>
        <v>C5</v>
      </c>
      <c r="C497" s="597" t="s">
        <v>391</v>
      </c>
      <c r="D497" s="630">
        <f>+D498+D499</f>
        <v>94179</v>
      </c>
      <c r="E497" s="38">
        <f>+E498+E499</f>
        <v>0</v>
      </c>
      <c r="F497" s="38">
        <f>+F498+F499</f>
        <v>523221</v>
      </c>
      <c r="G497" s="38">
        <f t="shared" si="1445"/>
        <v>617400</v>
      </c>
      <c r="H497" s="38">
        <f>+H498+H499</f>
        <v>57057</v>
      </c>
      <c r="I497" s="38">
        <f>+I498+I499</f>
        <v>0</v>
      </c>
      <c r="J497" s="38">
        <f>+J498+J499</f>
        <v>316983</v>
      </c>
      <c r="K497" s="631">
        <f>+H497+J497</f>
        <v>374040</v>
      </c>
      <c r="L497" s="584">
        <v>374040</v>
      </c>
      <c r="M497" s="38"/>
      <c r="N497" s="76"/>
      <c r="O497" s="39"/>
      <c r="P497" s="39"/>
      <c r="Q497" s="77"/>
      <c r="R497" s="77"/>
      <c r="S497" s="77"/>
      <c r="T497" s="78"/>
      <c r="U497" s="77"/>
      <c r="V497" s="40"/>
      <c r="W497" s="40"/>
      <c r="X497" s="40"/>
      <c r="Y497" s="40"/>
      <c r="Z497" s="40"/>
      <c r="AA497" s="40"/>
      <c r="AB497" s="40"/>
      <c r="AC497" s="40"/>
      <c r="AD497" s="40"/>
      <c r="AE497" s="40"/>
      <c r="AF497" s="40"/>
      <c r="AG497" s="414"/>
      <c r="AH497" s="333">
        <f>+AH499</f>
        <v>0</v>
      </c>
      <c r="AI497" s="22">
        <f t="shared" ref="AI497:CB497" si="1549">+AI499</f>
        <v>0</v>
      </c>
      <c r="AJ497" s="22">
        <f t="shared" si="1549"/>
        <v>0</v>
      </c>
      <c r="AK497" s="281">
        <f t="shared" si="1429"/>
        <v>0</v>
      </c>
      <c r="AL497" s="333">
        <f t="shared" si="1549"/>
        <v>0</v>
      </c>
      <c r="AM497" s="22">
        <f t="shared" si="1549"/>
        <v>0</v>
      </c>
      <c r="AN497" s="22">
        <f t="shared" si="1549"/>
        <v>0</v>
      </c>
      <c r="AO497" s="334">
        <f t="shared" si="1430"/>
        <v>0</v>
      </c>
      <c r="AP497" s="492">
        <f t="shared" si="1549"/>
        <v>0</v>
      </c>
      <c r="AQ497" s="22">
        <f t="shared" si="1549"/>
        <v>0</v>
      </c>
      <c r="AR497" s="22">
        <f t="shared" si="1549"/>
        <v>0</v>
      </c>
      <c r="AS497" s="281">
        <f t="shared" si="1431"/>
        <v>0</v>
      </c>
      <c r="AT497" s="333">
        <f t="shared" si="1549"/>
        <v>0</v>
      </c>
      <c r="AU497" s="22">
        <f t="shared" si="1549"/>
        <v>0</v>
      </c>
      <c r="AV497" s="22">
        <f t="shared" si="1549"/>
        <v>0</v>
      </c>
      <c r="AW497" s="334">
        <f t="shared" si="1432"/>
        <v>0</v>
      </c>
      <c r="AX497" s="492">
        <f t="shared" si="1549"/>
        <v>0</v>
      </c>
      <c r="AY497" s="22">
        <f t="shared" si="1549"/>
        <v>0</v>
      </c>
      <c r="AZ497" s="22">
        <f t="shared" si="1549"/>
        <v>0</v>
      </c>
      <c r="BA497" s="281">
        <f t="shared" si="1433"/>
        <v>0</v>
      </c>
      <c r="BB497" s="333">
        <f t="shared" si="1549"/>
        <v>0</v>
      </c>
      <c r="BC497" s="22">
        <f t="shared" si="1549"/>
        <v>0</v>
      </c>
      <c r="BD497" s="22">
        <f t="shared" si="1549"/>
        <v>0</v>
      </c>
      <c r="BE497" s="334">
        <f t="shared" si="1434"/>
        <v>0</v>
      </c>
      <c r="BF497" s="492">
        <f t="shared" si="1549"/>
        <v>0</v>
      </c>
      <c r="BG497" s="22">
        <f t="shared" si="1549"/>
        <v>0</v>
      </c>
      <c r="BH497" s="22">
        <f t="shared" si="1549"/>
        <v>0</v>
      </c>
      <c r="BI497" s="281">
        <f t="shared" si="1435"/>
        <v>0</v>
      </c>
      <c r="BJ497" s="333">
        <f t="shared" si="1549"/>
        <v>0</v>
      </c>
      <c r="BK497" s="22">
        <f t="shared" si="1549"/>
        <v>0</v>
      </c>
      <c r="BL497" s="22">
        <f t="shared" si="1549"/>
        <v>0</v>
      </c>
      <c r="BM497" s="334">
        <f t="shared" si="1436"/>
        <v>0</v>
      </c>
      <c r="BN497" s="492">
        <f t="shared" si="1549"/>
        <v>0</v>
      </c>
      <c r="BO497" s="22">
        <f t="shared" si="1549"/>
        <v>0</v>
      </c>
      <c r="BP497" s="22">
        <f t="shared" si="1549"/>
        <v>0</v>
      </c>
      <c r="BQ497" s="281">
        <f t="shared" si="1437"/>
        <v>0</v>
      </c>
      <c r="BR497" s="333">
        <f t="shared" si="1549"/>
        <v>0</v>
      </c>
      <c r="BS497" s="22">
        <f t="shared" si="1549"/>
        <v>0</v>
      </c>
      <c r="BT497" s="22">
        <f t="shared" si="1549"/>
        <v>0</v>
      </c>
      <c r="BU497" s="334">
        <f t="shared" si="1438"/>
        <v>0</v>
      </c>
      <c r="BV497" s="492">
        <f t="shared" si="1549"/>
        <v>0</v>
      </c>
      <c r="BW497" s="22">
        <f t="shared" si="1549"/>
        <v>0</v>
      </c>
      <c r="BX497" s="22">
        <f t="shared" si="1549"/>
        <v>0</v>
      </c>
      <c r="BY497" s="281">
        <f t="shared" si="1439"/>
        <v>0</v>
      </c>
      <c r="BZ497" s="333">
        <f t="shared" si="1549"/>
        <v>0</v>
      </c>
      <c r="CA497" s="22">
        <f t="shared" si="1549"/>
        <v>0</v>
      </c>
      <c r="CB497" s="22">
        <f t="shared" si="1549"/>
        <v>0</v>
      </c>
      <c r="CC497" s="334">
        <f t="shared" si="1440"/>
        <v>0</v>
      </c>
      <c r="CD497" s="333">
        <f t="shared" si="1512"/>
        <v>0</v>
      </c>
      <c r="CE497" s="22">
        <f t="shared" si="1512"/>
        <v>0</v>
      </c>
      <c r="CF497" s="22">
        <f t="shared" si="1512"/>
        <v>0</v>
      </c>
      <c r="CG497" s="334">
        <f t="shared" si="1512"/>
        <v>0</v>
      </c>
      <c r="CH497" s="695" t="s">
        <v>739</v>
      </c>
      <c r="CI497" s="118" t="s">
        <v>739</v>
      </c>
      <c r="CJ497" s="750">
        <f>IF(H497=0,IF(CD497&gt;0,"Error",H497-CD497),H497-CD497)</f>
        <v>57057</v>
      </c>
      <c r="CK497" s="751">
        <f t="shared" ref="CK497" si="1550">IF(I497=0,IF(CE497&gt;0,"Error",I497-CE497),I497-CE497)</f>
        <v>0</v>
      </c>
      <c r="CL497" s="751">
        <f t="shared" ref="CL497" si="1551">IF(J497=0,IF(CF497&gt;0,"Error",J497-CF497),J497-CF497)</f>
        <v>316983</v>
      </c>
      <c r="CM497" s="752">
        <f t="shared" ref="CM497" si="1552">IF(K497=0,IF(CG497&gt;0,"Error",K497-CG497),K497-CG497)</f>
        <v>374040</v>
      </c>
      <c r="CN497" s="750">
        <v>0</v>
      </c>
      <c r="CO497" s="751">
        <f t="shared" si="1474"/>
        <v>0</v>
      </c>
      <c r="CP497" s="751">
        <f t="shared" si="1475"/>
        <v>0</v>
      </c>
      <c r="CQ497" s="751">
        <f t="shared" si="1476"/>
        <v>0</v>
      </c>
      <c r="CR497" s="863">
        <f t="shared" si="1477"/>
        <v>0</v>
      </c>
      <c r="CS497" s="752">
        <f t="shared" si="1478"/>
        <v>0</v>
      </c>
      <c r="CT497" s="2">
        <f t="shared" si="1479"/>
        <v>0</v>
      </c>
    </row>
    <row r="498" spans="1:612" s="4" customFormat="1" ht="24.75" customHeight="1" x14ac:dyDescent="0.25">
      <c r="A498" s="7"/>
      <c r="B498" s="580" t="str">
        <f t="shared" si="1443"/>
        <v>C5</v>
      </c>
      <c r="C498" s="608" t="s">
        <v>392</v>
      </c>
      <c r="D498" s="654">
        <v>70932</v>
      </c>
      <c r="E498" s="195"/>
      <c r="F498" s="195">
        <v>394068</v>
      </c>
      <c r="G498" s="195">
        <f>+D498+E498+F498</f>
        <v>465000</v>
      </c>
      <c r="H498" s="195">
        <v>29746</v>
      </c>
      <c r="I498" s="195"/>
      <c r="J498" s="195">
        <v>165254</v>
      </c>
      <c r="K498" s="655">
        <f>+H498+I498+J498</f>
        <v>195000</v>
      </c>
      <c r="L498" s="592"/>
      <c r="M498" s="195"/>
      <c r="N498" s="196" t="s">
        <v>332</v>
      </c>
      <c r="O498" s="197"/>
      <c r="P498" s="197"/>
      <c r="Q498" s="197"/>
      <c r="R498" s="197"/>
      <c r="S498" s="197"/>
      <c r="T498" s="197"/>
      <c r="U498" s="197"/>
      <c r="V498" s="197"/>
      <c r="W498" s="197"/>
      <c r="X498" s="197"/>
      <c r="Y498" s="197"/>
      <c r="Z498" s="197"/>
      <c r="AA498" s="197"/>
      <c r="AB498" s="197"/>
      <c r="AC498" s="197"/>
      <c r="AD498" s="197"/>
      <c r="AE498" s="197"/>
      <c r="AF498" s="197"/>
      <c r="AG498" s="420"/>
      <c r="AH498" s="391"/>
      <c r="AI498" s="202"/>
      <c r="AJ498" s="202"/>
      <c r="AK498" s="316">
        <f t="shared" si="1429"/>
        <v>0</v>
      </c>
      <c r="AL498" s="391"/>
      <c r="AM498" s="202"/>
      <c r="AN498" s="202"/>
      <c r="AO498" s="392">
        <f t="shared" si="1430"/>
        <v>0</v>
      </c>
      <c r="AP498" s="527"/>
      <c r="AQ498" s="202"/>
      <c r="AR498" s="202"/>
      <c r="AS498" s="316">
        <f t="shared" si="1431"/>
        <v>0</v>
      </c>
      <c r="AT498" s="391"/>
      <c r="AU498" s="202"/>
      <c r="AV498" s="202"/>
      <c r="AW498" s="392">
        <f t="shared" si="1432"/>
        <v>0</v>
      </c>
      <c r="AX498" s="527"/>
      <c r="AY498" s="202"/>
      <c r="AZ498" s="202"/>
      <c r="BA498" s="316">
        <f t="shared" si="1433"/>
        <v>0</v>
      </c>
      <c r="BB498" s="391"/>
      <c r="BC498" s="202"/>
      <c r="BD498" s="202"/>
      <c r="BE498" s="392">
        <f>BB498+BC498+BD498</f>
        <v>0</v>
      </c>
      <c r="BF498" s="527"/>
      <c r="BG498" s="202"/>
      <c r="BH498" s="202"/>
      <c r="BI498" s="316">
        <f t="shared" si="1435"/>
        <v>0</v>
      </c>
      <c r="BJ498" s="391"/>
      <c r="BK498" s="202"/>
      <c r="BL498" s="202"/>
      <c r="BM498" s="392">
        <f t="shared" si="1436"/>
        <v>0</v>
      </c>
      <c r="BN498" s="527"/>
      <c r="BO498" s="202"/>
      <c r="BP498" s="202"/>
      <c r="BQ498" s="316">
        <f t="shared" si="1437"/>
        <v>0</v>
      </c>
      <c r="BR498" s="391"/>
      <c r="BS498" s="202"/>
      <c r="BT498" s="202"/>
      <c r="BU498" s="392">
        <f t="shared" si="1438"/>
        <v>0</v>
      </c>
      <c r="BV498" s="527"/>
      <c r="BW498" s="202"/>
      <c r="BX498" s="202"/>
      <c r="BY498" s="316">
        <f t="shared" si="1439"/>
        <v>0</v>
      </c>
      <c r="BZ498" s="391"/>
      <c r="CA498" s="202"/>
      <c r="CB498" s="202"/>
      <c r="CC498" s="392">
        <f t="shared" si="1440"/>
        <v>0</v>
      </c>
      <c r="CD498" s="391">
        <f t="shared" si="1512"/>
        <v>0</v>
      </c>
      <c r="CE498" s="202">
        <f t="shared" si="1512"/>
        <v>0</v>
      </c>
      <c r="CF498" s="202">
        <f t="shared" si="1512"/>
        <v>0</v>
      </c>
      <c r="CG498" s="392">
        <f t="shared" si="1512"/>
        <v>0</v>
      </c>
      <c r="CH498" s="695"/>
      <c r="CI498" s="118"/>
      <c r="CJ498" s="801"/>
      <c r="CK498" s="802"/>
      <c r="CL498" s="802"/>
      <c r="CM498" s="803"/>
      <c r="CN498" s="801">
        <v>0</v>
      </c>
      <c r="CO498" s="802">
        <f t="shared" si="1474"/>
        <v>0</v>
      </c>
      <c r="CP498" s="802">
        <f t="shared" si="1475"/>
        <v>0</v>
      </c>
      <c r="CQ498" s="802">
        <f t="shared" si="1476"/>
        <v>0</v>
      </c>
      <c r="CR498" s="885">
        <f t="shared" si="1477"/>
        <v>0</v>
      </c>
      <c r="CS498" s="803">
        <f t="shared" si="1478"/>
        <v>0</v>
      </c>
      <c r="CT498" s="2">
        <f t="shared" si="1479"/>
        <v>0</v>
      </c>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c r="LY498" s="2"/>
      <c r="LZ498" s="2"/>
      <c r="MA498" s="2"/>
      <c r="MB498" s="2"/>
      <c r="MC498" s="2"/>
      <c r="MD498" s="2"/>
      <c r="ME498" s="2"/>
      <c r="MF498" s="2"/>
      <c r="MG498" s="2"/>
      <c r="MH498" s="2"/>
      <c r="MI498" s="2"/>
      <c r="MJ498" s="2"/>
      <c r="MK498" s="2"/>
      <c r="ML498" s="2"/>
      <c r="MM498" s="2"/>
      <c r="MN498" s="2"/>
      <c r="MO498" s="2"/>
      <c r="MP498" s="2"/>
      <c r="MQ498" s="2"/>
      <c r="MR498" s="2"/>
      <c r="MS498" s="2"/>
      <c r="MT498" s="2"/>
      <c r="MU498" s="2"/>
      <c r="MV498" s="2"/>
      <c r="MW498" s="2"/>
      <c r="MX498" s="2"/>
      <c r="MY498" s="2"/>
      <c r="MZ498" s="2"/>
      <c r="NA498" s="2"/>
      <c r="NB498" s="2"/>
      <c r="NC498" s="2"/>
      <c r="ND498" s="2"/>
      <c r="NE498" s="2"/>
      <c r="NF498" s="2"/>
      <c r="NG498" s="2"/>
      <c r="NH498" s="2"/>
      <c r="NI498" s="2"/>
      <c r="NJ498" s="2"/>
      <c r="NK498" s="2"/>
      <c r="NL498" s="2"/>
      <c r="NM498" s="2"/>
      <c r="NN498" s="2"/>
      <c r="NO498" s="2"/>
      <c r="NP498" s="2"/>
      <c r="NQ498" s="2"/>
      <c r="NR498" s="2"/>
      <c r="NS498" s="2"/>
      <c r="NT498" s="2"/>
      <c r="NU498" s="2"/>
      <c r="NV498" s="2"/>
      <c r="NW498" s="2"/>
      <c r="NX498" s="2"/>
      <c r="NY498" s="2"/>
      <c r="NZ498" s="2"/>
      <c r="OA498" s="2"/>
      <c r="OB498" s="2"/>
      <c r="OC498" s="2"/>
      <c r="OD498" s="2"/>
      <c r="OE498" s="2"/>
      <c r="OF498" s="2"/>
      <c r="OG498" s="2"/>
      <c r="OH498" s="2"/>
      <c r="OI498" s="2"/>
      <c r="OJ498" s="2"/>
      <c r="OK498" s="2"/>
      <c r="OL498" s="2"/>
      <c r="OM498" s="2"/>
      <c r="ON498" s="2"/>
      <c r="OO498" s="2"/>
      <c r="OP498" s="2"/>
      <c r="OQ498" s="2"/>
      <c r="OR498" s="2"/>
      <c r="OS498" s="2"/>
      <c r="OT498" s="2"/>
      <c r="OU498" s="2"/>
      <c r="OV498" s="2"/>
      <c r="OW498" s="2"/>
      <c r="OX498" s="2"/>
      <c r="OY498" s="2"/>
      <c r="OZ498" s="2"/>
      <c r="PA498" s="2"/>
      <c r="PB498" s="2"/>
      <c r="PC498" s="2"/>
      <c r="PD498" s="2"/>
      <c r="PE498" s="2"/>
      <c r="PF498" s="2"/>
      <c r="PG498" s="2"/>
      <c r="PH498" s="2"/>
      <c r="PI498" s="2"/>
      <c r="PJ498" s="2"/>
      <c r="PK498" s="2"/>
      <c r="PL498" s="2"/>
      <c r="PM498" s="2"/>
      <c r="PN498" s="2"/>
      <c r="PO498" s="2"/>
      <c r="PP498" s="2"/>
      <c r="PQ498" s="2"/>
      <c r="PR498" s="2"/>
      <c r="PS498" s="2"/>
      <c r="PT498" s="2"/>
      <c r="PU498" s="2"/>
      <c r="PV498" s="2"/>
      <c r="PW498" s="2"/>
      <c r="PX498" s="2"/>
      <c r="PY498" s="2"/>
      <c r="PZ498" s="2"/>
      <c r="QA498" s="2"/>
      <c r="QB498" s="2"/>
      <c r="QC498" s="2"/>
      <c r="QD498" s="2"/>
      <c r="QE498" s="2"/>
      <c r="QF498" s="2"/>
      <c r="QG498" s="2"/>
      <c r="QH498" s="2"/>
      <c r="QI498" s="2"/>
      <c r="QJ498" s="2"/>
      <c r="QK498" s="2"/>
      <c r="QL498" s="2"/>
      <c r="QM498" s="2"/>
      <c r="QN498" s="2"/>
      <c r="QO498" s="2"/>
      <c r="QP498" s="2"/>
      <c r="QQ498" s="2"/>
      <c r="QR498" s="2"/>
      <c r="QS498" s="2"/>
      <c r="QT498" s="2"/>
      <c r="QU498" s="2"/>
      <c r="QV498" s="2"/>
      <c r="QW498" s="2"/>
      <c r="QX498" s="2"/>
      <c r="QY498" s="2"/>
      <c r="QZ498" s="2"/>
      <c r="RA498" s="2"/>
      <c r="RB498" s="2"/>
      <c r="RC498" s="2"/>
      <c r="RD498" s="2"/>
      <c r="RE498" s="2"/>
      <c r="RF498" s="2"/>
      <c r="RG498" s="2"/>
      <c r="RH498" s="2"/>
      <c r="RI498" s="2"/>
      <c r="RJ498" s="2"/>
      <c r="RK498" s="2"/>
      <c r="RL498" s="2"/>
      <c r="RM498" s="2"/>
      <c r="RN498" s="2"/>
      <c r="RO498" s="2"/>
      <c r="RP498" s="2"/>
      <c r="RQ498" s="2"/>
      <c r="RR498" s="2"/>
      <c r="RS498" s="2"/>
      <c r="RT498" s="2"/>
      <c r="RU498" s="2"/>
      <c r="RV498" s="2"/>
      <c r="RW498" s="2"/>
      <c r="RX498" s="2"/>
      <c r="RY498" s="2"/>
      <c r="RZ498" s="2"/>
      <c r="SA498" s="2"/>
      <c r="SB498" s="2"/>
      <c r="SC498" s="2"/>
      <c r="SD498" s="2"/>
      <c r="SE498" s="2"/>
      <c r="SF498" s="2"/>
      <c r="SG498" s="2"/>
      <c r="SH498" s="2"/>
      <c r="SI498" s="2"/>
      <c r="SJ498" s="2"/>
      <c r="SK498" s="2"/>
      <c r="SL498" s="2"/>
      <c r="SM498" s="2"/>
      <c r="SN498" s="2"/>
      <c r="SO498" s="2"/>
      <c r="SP498" s="2"/>
      <c r="SQ498" s="2"/>
      <c r="SR498" s="2"/>
      <c r="SS498" s="2"/>
      <c r="ST498" s="2"/>
      <c r="SU498" s="2"/>
      <c r="SV498" s="2"/>
      <c r="SW498" s="2"/>
      <c r="SX498" s="2"/>
      <c r="SY498" s="2"/>
      <c r="SZ498" s="2"/>
      <c r="TA498" s="2"/>
      <c r="TB498" s="2"/>
      <c r="TC498" s="2"/>
      <c r="TD498" s="2"/>
      <c r="TE498" s="2"/>
      <c r="TF498" s="2"/>
      <c r="TG498" s="2"/>
      <c r="TH498" s="2"/>
      <c r="TI498" s="2"/>
      <c r="TJ498" s="2"/>
      <c r="TK498" s="2"/>
      <c r="TL498" s="2"/>
      <c r="TM498" s="2"/>
      <c r="TN498" s="2"/>
      <c r="TO498" s="2"/>
      <c r="TP498" s="2"/>
      <c r="TQ498" s="2"/>
      <c r="TR498" s="2"/>
      <c r="TS498" s="2"/>
      <c r="TT498" s="2"/>
      <c r="TU498" s="2"/>
      <c r="TV498" s="2"/>
      <c r="TW498" s="2"/>
      <c r="TX498" s="2"/>
      <c r="TY498" s="2"/>
      <c r="TZ498" s="2"/>
      <c r="UA498" s="2"/>
      <c r="UB498" s="2"/>
      <c r="UC498" s="2"/>
      <c r="UD498" s="2"/>
      <c r="UE498" s="2"/>
      <c r="UF498" s="2"/>
      <c r="UG498" s="2"/>
      <c r="UH498" s="2"/>
      <c r="UI498" s="2"/>
      <c r="UJ498" s="2"/>
      <c r="UK498" s="2"/>
      <c r="UL498" s="2"/>
      <c r="UM498" s="2"/>
      <c r="UN498" s="2"/>
      <c r="UO498" s="2"/>
      <c r="UP498" s="2"/>
      <c r="UQ498" s="2"/>
      <c r="UR498" s="2"/>
      <c r="US498" s="2"/>
      <c r="UT498" s="2"/>
      <c r="UU498" s="2"/>
      <c r="UV498" s="2"/>
      <c r="UW498" s="2"/>
      <c r="UX498" s="2"/>
      <c r="UY498" s="2"/>
      <c r="UZ498" s="2"/>
      <c r="VA498" s="2"/>
      <c r="VB498" s="2"/>
      <c r="VC498" s="2"/>
      <c r="VD498" s="2"/>
      <c r="VE498" s="2"/>
      <c r="VF498" s="2"/>
      <c r="VG498" s="2"/>
      <c r="VH498" s="2"/>
      <c r="VI498" s="2"/>
      <c r="VJ498" s="2"/>
      <c r="VK498" s="2"/>
      <c r="VL498" s="2"/>
      <c r="VM498" s="2"/>
      <c r="VN498" s="2"/>
      <c r="VO498" s="2"/>
      <c r="VP498" s="2"/>
      <c r="VQ498" s="2"/>
      <c r="VR498" s="2"/>
      <c r="VS498" s="2"/>
      <c r="VT498" s="2"/>
      <c r="VU498" s="2"/>
      <c r="VV498" s="2"/>
      <c r="VW498" s="2"/>
      <c r="VX498" s="2"/>
      <c r="VY498" s="2"/>
      <c r="VZ498" s="2"/>
      <c r="WA498" s="2"/>
      <c r="WB498" s="2"/>
      <c r="WC498" s="2"/>
      <c r="WD498" s="2"/>
      <c r="WE498" s="2"/>
      <c r="WF498" s="2"/>
      <c r="WG498" s="2"/>
      <c r="WH498" s="2"/>
      <c r="WI498" s="2"/>
      <c r="WJ498" s="2"/>
      <c r="WK498" s="2"/>
      <c r="WL498" s="2"/>
      <c r="WM498" s="2"/>
      <c r="WN498" s="2"/>
    </row>
    <row r="499" spans="1:612" ht="24.75" customHeight="1" x14ac:dyDescent="0.25">
      <c r="B499" s="580" t="str">
        <f t="shared" si="1443"/>
        <v>C5</v>
      </c>
      <c r="C499" s="608" t="s">
        <v>393</v>
      </c>
      <c r="D499" s="654">
        <v>23247</v>
      </c>
      <c r="E499" s="195"/>
      <c r="F499" s="195">
        <v>129153</v>
      </c>
      <c r="G499" s="195">
        <f>+D499+E499+F499</f>
        <v>152400</v>
      </c>
      <c r="H499" s="195">
        <v>27311</v>
      </c>
      <c r="I499" s="195"/>
      <c r="J499" s="195">
        <v>151729</v>
      </c>
      <c r="K499" s="655">
        <f>+H499+I499+J499</f>
        <v>179040</v>
      </c>
      <c r="L499" s="592"/>
      <c r="M499" s="195"/>
      <c r="N499" s="196" t="s">
        <v>332</v>
      </c>
      <c r="O499" s="197"/>
      <c r="P499" s="197"/>
      <c r="Q499" s="197"/>
      <c r="R499" s="197"/>
      <c r="S499" s="197"/>
      <c r="T499" s="197"/>
      <c r="U499" s="197"/>
      <c r="V499" s="197"/>
      <c r="W499" s="197"/>
      <c r="X499" s="197"/>
      <c r="Y499" s="197"/>
      <c r="Z499" s="197"/>
      <c r="AA499" s="197"/>
      <c r="AB499" s="197"/>
      <c r="AC499" s="197"/>
      <c r="AD499" s="197"/>
      <c r="AE499" s="197"/>
      <c r="AF499" s="197"/>
      <c r="AG499" s="420"/>
      <c r="AH499" s="391"/>
      <c r="AI499" s="202"/>
      <c r="AJ499" s="202"/>
      <c r="AK499" s="316">
        <f t="shared" si="1429"/>
        <v>0</v>
      </c>
      <c r="AL499" s="391"/>
      <c r="AM499" s="202"/>
      <c r="AN499" s="202"/>
      <c r="AO499" s="392">
        <f t="shared" si="1430"/>
        <v>0</v>
      </c>
      <c r="AP499" s="527"/>
      <c r="AQ499" s="202"/>
      <c r="AR499" s="202"/>
      <c r="AS499" s="316">
        <f t="shared" si="1431"/>
        <v>0</v>
      </c>
      <c r="AT499" s="391"/>
      <c r="AU499" s="202"/>
      <c r="AV499" s="202"/>
      <c r="AW499" s="392">
        <f t="shared" si="1432"/>
        <v>0</v>
      </c>
      <c r="AX499" s="527"/>
      <c r="AY499" s="202"/>
      <c r="AZ499" s="202"/>
      <c r="BA499" s="316">
        <f t="shared" si="1433"/>
        <v>0</v>
      </c>
      <c r="BB499" s="391"/>
      <c r="BC499" s="202"/>
      <c r="BD499" s="202"/>
      <c r="BE499" s="392">
        <f>BB499+BC499+BD499</f>
        <v>0</v>
      </c>
      <c r="BF499" s="527"/>
      <c r="BG499" s="202"/>
      <c r="BH499" s="202"/>
      <c r="BI499" s="316">
        <f t="shared" si="1435"/>
        <v>0</v>
      </c>
      <c r="BJ499" s="391"/>
      <c r="BK499" s="202"/>
      <c r="BL499" s="202"/>
      <c r="BM499" s="392">
        <f t="shared" si="1436"/>
        <v>0</v>
      </c>
      <c r="BN499" s="527"/>
      <c r="BO499" s="202"/>
      <c r="BP499" s="202"/>
      <c r="BQ499" s="316">
        <f t="shared" si="1437"/>
        <v>0</v>
      </c>
      <c r="BR499" s="391"/>
      <c r="BS499" s="202"/>
      <c r="BT499" s="202"/>
      <c r="BU499" s="392">
        <f t="shared" si="1438"/>
        <v>0</v>
      </c>
      <c r="BV499" s="527"/>
      <c r="BW499" s="202"/>
      <c r="BX499" s="202"/>
      <c r="BY499" s="316">
        <f t="shared" si="1439"/>
        <v>0</v>
      </c>
      <c r="BZ499" s="391"/>
      <c r="CA499" s="202"/>
      <c r="CB499" s="202"/>
      <c r="CC499" s="392">
        <f t="shared" si="1440"/>
        <v>0</v>
      </c>
      <c r="CD499" s="391">
        <f t="shared" si="1512"/>
        <v>0</v>
      </c>
      <c r="CE499" s="202">
        <f t="shared" si="1512"/>
        <v>0</v>
      </c>
      <c r="CF499" s="202">
        <f t="shared" si="1512"/>
        <v>0</v>
      </c>
      <c r="CG499" s="392">
        <f t="shared" si="1512"/>
        <v>0</v>
      </c>
      <c r="CH499" s="695"/>
      <c r="CI499" s="118"/>
      <c r="CJ499" s="801"/>
      <c r="CK499" s="802"/>
      <c r="CL499" s="802"/>
      <c r="CM499" s="803"/>
      <c r="CN499" s="801">
        <v>0</v>
      </c>
      <c r="CO499" s="802">
        <f t="shared" si="1474"/>
        <v>0</v>
      </c>
      <c r="CP499" s="802">
        <f t="shared" si="1475"/>
        <v>0</v>
      </c>
      <c r="CQ499" s="802">
        <f t="shared" si="1476"/>
        <v>0</v>
      </c>
      <c r="CR499" s="885">
        <f t="shared" si="1477"/>
        <v>0</v>
      </c>
      <c r="CS499" s="803">
        <f t="shared" si="1478"/>
        <v>0</v>
      </c>
      <c r="CT499" s="2">
        <f t="shared" si="1479"/>
        <v>0</v>
      </c>
    </row>
    <row r="500" spans="1:612" ht="24.75" customHeight="1" x14ac:dyDescent="0.25">
      <c r="B500" s="580" t="str">
        <f t="shared" si="1443"/>
        <v>C5</v>
      </c>
      <c r="C500" s="596" t="s">
        <v>394</v>
      </c>
      <c r="D500" s="632">
        <f>+D501+D511+D521+D516</f>
        <v>8756030</v>
      </c>
      <c r="E500" s="34">
        <f>+E501+E511+E521+E516</f>
        <v>0</v>
      </c>
      <c r="F500" s="34">
        <f>+F501+F511+F521+F516</f>
        <v>48644604</v>
      </c>
      <c r="G500" s="34">
        <f t="shared" si="1445"/>
        <v>57400634</v>
      </c>
      <c r="H500" s="34">
        <f>+H501+H511+H521+H516</f>
        <v>8976774.1699999999</v>
      </c>
      <c r="I500" s="34">
        <f>+I501+I511+I521+I516</f>
        <v>0</v>
      </c>
      <c r="J500" s="34">
        <f>+J501+J511+J521+J516</f>
        <v>49870969.694406778</v>
      </c>
      <c r="K500" s="633">
        <f>+K501+K511+K516+K521</f>
        <v>58847743.864406779</v>
      </c>
      <c r="L500" s="585"/>
      <c r="M500" s="34"/>
      <c r="N500" s="57"/>
      <c r="O500" s="57"/>
      <c r="P500" s="57"/>
      <c r="Q500" s="57"/>
      <c r="R500" s="57"/>
      <c r="S500" s="57"/>
      <c r="T500" s="57"/>
      <c r="U500" s="57"/>
      <c r="V500" s="57"/>
      <c r="W500" s="57"/>
      <c r="X500" s="57"/>
      <c r="Y500" s="57"/>
      <c r="Z500" s="57"/>
      <c r="AA500" s="57"/>
      <c r="AB500" s="57"/>
      <c r="AC500" s="57"/>
      <c r="AD500" s="57"/>
      <c r="AE500" s="57"/>
      <c r="AF500" s="57"/>
      <c r="AG500" s="421"/>
      <c r="AH500" s="395">
        <f t="shared" ref="AH500:CG500" si="1553">+AH501+AH511+AH521+AH516</f>
        <v>0</v>
      </c>
      <c r="AI500" s="84">
        <f t="shared" si="1553"/>
        <v>0</v>
      </c>
      <c r="AJ500" s="84">
        <f t="shared" si="1553"/>
        <v>0</v>
      </c>
      <c r="AK500" s="318">
        <f t="shared" si="1553"/>
        <v>0</v>
      </c>
      <c r="AL500" s="395">
        <f t="shared" si="1553"/>
        <v>0</v>
      </c>
      <c r="AM500" s="84">
        <f t="shared" si="1553"/>
        <v>0</v>
      </c>
      <c r="AN500" s="84">
        <f t="shared" si="1553"/>
        <v>0</v>
      </c>
      <c r="AO500" s="396">
        <f t="shared" si="1553"/>
        <v>0</v>
      </c>
      <c r="AP500" s="529">
        <f t="shared" si="1553"/>
        <v>0</v>
      </c>
      <c r="AQ500" s="84">
        <f t="shared" si="1553"/>
        <v>0</v>
      </c>
      <c r="AR500" s="84">
        <f t="shared" si="1553"/>
        <v>0</v>
      </c>
      <c r="AS500" s="318">
        <f t="shared" si="1553"/>
        <v>0</v>
      </c>
      <c r="AT500" s="395">
        <f t="shared" si="1553"/>
        <v>0</v>
      </c>
      <c r="AU500" s="84">
        <f t="shared" si="1553"/>
        <v>0</v>
      </c>
      <c r="AV500" s="84">
        <f t="shared" si="1553"/>
        <v>0</v>
      </c>
      <c r="AW500" s="396">
        <f t="shared" si="1553"/>
        <v>0</v>
      </c>
      <c r="AX500" s="529">
        <f t="shared" si="1553"/>
        <v>0</v>
      </c>
      <c r="AY500" s="84">
        <f t="shared" si="1553"/>
        <v>0</v>
      </c>
      <c r="AZ500" s="84">
        <f t="shared" si="1553"/>
        <v>0</v>
      </c>
      <c r="BA500" s="318">
        <f t="shared" si="1553"/>
        <v>0</v>
      </c>
      <c r="BB500" s="395">
        <f t="shared" si="1553"/>
        <v>0</v>
      </c>
      <c r="BC500" s="84">
        <f t="shared" si="1553"/>
        <v>0</v>
      </c>
      <c r="BD500" s="84">
        <f t="shared" si="1553"/>
        <v>0</v>
      </c>
      <c r="BE500" s="396">
        <f t="shared" si="1553"/>
        <v>0</v>
      </c>
      <c r="BF500" s="529">
        <f t="shared" si="1553"/>
        <v>15042</v>
      </c>
      <c r="BG500" s="84">
        <f t="shared" si="1553"/>
        <v>0</v>
      </c>
      <c r="BH500" s="84">
        <f t="shared" si="1553"/>
        <v>172983</v>
      </c>
      <c r="BI500" s="318">
        <f t="shared" si="1553"/>
        <v>188025</v>
      </c>
      <c r="BJ500" s="395">
        <f t="shared" si="1553"/>
        <v>177682.40338983052</v>
      </c>
      <c r="BK500" s="84">
        <f t="shared" si="1553"/>
        <v>0</v>
      </c>
      <c r="BL500" s="84">
        <f t="shared" si="1553"/>
        <v>1059848.7966101696</v>
      </c>
      <c r="BM500" s="396">
        <f t="shared" si="1553"/>
        <v>1237531.2000000002</v>
      </c>
      <c r="BN500" s="529">
        <f t="shared" si="1553"/>
        <v>25144.799999999999</v>
      </c>
      <c r="BO500" s="84">
        <f t="shared" si="1553"/>
        <v>0</v>
      </c>
      <c r="BP500" s="84">
        <f t="shared" si="1553"/>
        <v>164874</v>
      </c>
      <c r="BQ500" s="318">
        <f t="shared" si="1553"/>
        <v>190018.8</v>
      </c>
      <c r="BR500" s="395">
        <f t="shared" si="1553"/>
        <v>0</v>
      </c>
      <c r="BS500" s="84">
        <f t="shared" si="1553"/>
        <v>0</v>
      </c>
      <c r="BT500" s="84">
        <f t="shared" si="1553"/>
        <v>0</v>
      </c>
      <c r="BU500" s="396">
        <f t="shared" si="1553"/>
        <v>0</v>
      </c>
      <c r="BV500" s="529">
        <f t="shared" si="1553"/>
        <v>338820.13542372885</v>
      </c>
      <c r="BW500" s="84">
        <f t="shared" si="1553"/>
        <v>0</v>
      </c>
      <c r="BX500" s="84">
        <f t="shared" si="1553"/>
        <v>1904590.0645762715</v>
      </c>
      <c r="BY500" s="318">
        <f t="shared" si="1553"/>
        <v>2243410.2000000002</v>
      </c>
      <c r="BZ500" s="395">
        <f t="shared" si="1553"/>
        <v>0</v>
      </c>
      <c r="CA500" s="84">
        <f t="shared" si="1553"/>
        <v>0</v>
      </c>
      <c r="CB500" s="84">
        <f t="shared" si="1553"/>
        <v>0</v>
      </c>
      <c r="CC500" s="396">
        <f t="shared" si="1553"/>
        <v>0</v>
      </c>
      <c r="CD500" s="395">
        <f t="shared" si="1553"/>
        <v>556689.33881355939</v>
      </c>
      <c r="CE500" s="84">
        <f t="shared" si="1553"/>
        <v>0</v>
      </c>
      <c r="CF500" s="84">
        <f t="shared" si="1553"/>
        <v>3302295.861186441</v>
      </c>
      <c r="CG500" s="396">
        <f t="shared" si="1553"/>
        <v>3858985.2</v>
      </c>
      <c r="CH500" s="695"/>
      <c r="CI500" s="118"/>
      <c r="CJ500" s="807">
        <f>IF(H500=0,IF(CD500&gt;0,"Error",H500-CD500),H500-CD500)</f>
        <v>8420084.8311864398</v>
      </c>
      <c r="CK500" s="808">
        <f t="shared" ref="CK500:CK501" si="1554">IF(I500=0,IF(CE500&gt;0,"Error",I500-CE500),I500-CE500)</f>
        <v>0</v>
      </c>
      <c r="CL500" s="808">
        <f t="shared" ref="CL500:CL501" si="1555">IF(J500=0,IF(CF500&gt;0,"Error",J500-CF500),J500-CF500)</f>
        <v>46568673.833220333</v>
      </c>
      <c r="CM500" s="809">
        <f t="shared" ref="CM500:CM501" si="1556">IF(K500=0,IF(CG500&gt;0,"Error",K500-CG500),K500-CG500)</f>
        <v>54988758.664406776</v>
      </c>
      <c r="CN500" s="807">
        <v>0</v>
      </c>
      <c r="CO500" s="808">
        <f t="shared" si="1474"/>
        <v>0</v>
      </c>
      <c r="CP500" s="808">
        <f t="shared" si="1475"/>
        <v>556689.33881355939</v>
      </c>
      <c r="CQ500" s="808">
        <f t="shared" si="1476"/>
        <v>0</v>
      </c>
      <c r="CR500" s="887">
        <f t="shared" si="1477"/>
        <v>3302295.861186441</v>
      </c>
      <c r="CS500" s="809">
        <f t="shared" si="1478"/>
        <v>3858985.2</v>
      </c>
      <c r="CT500" s="2">
        <f t="shared" si="1479"/>
        <v>0</v>
      </c>
    </row>
    <row r="501" spans="1:612" ht="24.75" customHeight="1" x14ac:dyDescent="0.25">
      <c r="B501" s="580" t="str">
        <f t="shared" si="1443"/>
        <v>C5</v>
      </c>
      <c r="C501" s="597" t="s">
        <v>765</v>
      </c>
      <c r="D501" s="630">
        <f>+D502+D504+D506+D508</f>
        <v>329638</v>
      </c>
      <c r="E501" s="38">
        <f t="shared" ref="E501:G501" si="1557">+E502+E504+E506+E508</f>
        <v>0</v>
      </c>
      <c r="F501" s="38">
        <f t="shared" si="1557"/>
        <v>1831322</v>
      </c>
      <c r="G501" s="38">
        <f t="shared" si="1557"/>
        <v>2160960</v>
      </c>
      <c r="H501" s="38">
        <f>+H502+H504+H506+H508</f>
        <v>279760</v>
      </c>
      <c r="I501" s="38">
        <f t="shared" ref="I501:J501" si="1558">+I502+I504+I506+I508</f>
        <v>0</v>
      </c>
      <c r="J501" s="38">
        <f t="shared" si="1558"/>
        <v>1554223.8644067799</v>
      </c>
      <c r="K501" s="631">
        <f>+H501+J501</f>
        <v>1833983.8644067799</v>
      </c>
      <c r="L501" s="584"/>
      <c r="M501" s="38"/>
      <c r="N501" s="76"/>
      <c r="O501" s="39"/>
      <c r="P501" s="39"/>
      <c r="Q501" s="77"/>
      <c r="R501" s="77"/>
      <c r="S501" s="77"/>
      <c r="T501" s="78"/>
      <c r="U501" s="77"/>
      <c r="V501" s="40"/>
      <c r="W501" s="40"/>
      <c r="X501" s="40"/>
      <c r="Y501" s="40"/>
      <c r="Z501" s="40"/>
      <c r="AA501" s="40"/>
      <c r="AB501" s="40"/>
      <c r="AC501" s="40"/>
      <c r="AD501" s="40"/>
      <c r="AE501" s="40"/>
      <c r="AF501" s="40"/>
      <c r="AG501" s="414"/>
      <c r="AH501" s="333">
        <f>SUM(AH502:AH510)</f>
        <v>0</v>
      </c>
      <c r="AI501" s="22">
        <f t="shared" ref="AI501:AZ501" si="1559">SUM(AI502:AI510)</f>
        <v>0</v>
      </c>
      <c r="AJ501" s="22">
        <f t="shared" si="1559"/>
        <v>0</v>
      </c>
      <c r="AK501" s="281">
        <f t="shared" si="1429"/>
        <v>0</v>
      </c>
      <c r="AL501" s="333">
        <f t="shared" si="1559"/>
        <v>0</v>
      </c>
      <c r="AM501" s="22">
        <f t="shared" si="1559"/>
        <v>0</v>
      </c>
      <c r="AN501" s="22">
        <f t="shared" si="1559"/>
        <v>0</v>
      </c>
      <c r="AO501" s="334">
        <f t="shared" si="1430"/>
        <v>0</v>
      </c>
      <c r="AP501" s="492">
        <f t="shared" si="1559"/>
        <v>0</v>
      </c>
      <c r="AQ501" s="22">
        <f t="shared" si="1559"/>
        <v>0</v>
      </c>
      <c r="AR501" s="22">
        <f t="shared" si="1559"/>
        <v>0</v>
      </c>
      <c r="AS501" s="281">
        <f t="shared" si="1431"/>
        <v>0</v>
      </c>
      <c r="AT501" s="333">
        <f t="shared" si="1559"/>
        <v>0</v>
      </c>
      <c r="AU501" s="22">
        <f t="shared" si="1559"/>
        <v>0</v>
      </c>
      <c r="AV501" s="22">
        <f t="shared" si="1559"/>
        <v>0</v>
      </c>
      <c r="AW501" s="334">
        <f t="shared" si="1432"/>
        <v>0</v>
      </c>
      <c r="AX501" s="492">
        <f t="shared" si="1559"/>
        <v>0</v>
      </c>
      <c r="AY501" s="22">
        <f t="shared" si="1559"/>
        <v>0</v>
      </c>
      <c r="AZ501" s="22">
        <f t="shared" si="1559"/>
        <v>0</v>
      </c>
      <c r="BA501" s="281">
        <f t="shared" si="1433"/>
        <v>0</v>
      </c>
      <c r="BB501" s="333">
        <f>BB502+BB504+BB506+BB508</f>
        <v>0</v>
      </c>
      <c r="BC501" s="22">
        <f>BC502+BC504+BC506+BC508</f>
        <v>0</v>
      </c>
      <c r="BD501" s="22">
        <f>BD502+BD504+BD506+BD508</f>
        <v>0</v>
      </c>
      <c r="BE501" s="334">
        <f t="shared" si="1434"/>
        <v>0</v>
      </c>
      <c r="BF501" s="492">
        <f>BF502+BF504+BF506+BF508</f>
        <v>10848</v>
      </c>
      <c r="BG501" s="22">
        <f>BG502+BG504+BG506+BG508</f>
        <v>0</v>
      </c>
      <c r="BH501" s="22">
        <f>BH502+BH504+BH506+BH508</f>
        <v>124752</v>
      </c>
      <c r="BI501" s="281">
        <f t="shared" ref="BI501" si="1560">+BH501+BG501+BF501</f>
        <v>135600</v>
      </c>
      <c r="BJ501" s="333">
        <f>BJ502+BJ504+BJ506+BJ508</f>
        <v>49075.606779661022</v>
      </c>
      <c r="BK501" s="22">
        <f>BK502+BK504+BK506+BK508</f>
        <v>0</v>
      </c>
      <c r="BL501" s="22">
        <f>BL502+BL504+BL506+BL508</f>
        <v>337127.59322033904</v>
      </c>
      <c r="BM501" s="334">
        <f t="shared" ref="BM501" si="1561">+BL501+BK501+BJ501</f>
        <v>386203.20000000007</v>
      </c>
      <c r="BN501" s="492">
        <f>BN502+BN504+BN506+BN508</f>
        <v>20908.8</v>
      </c>
      <c r="BO501" s="22">
        <f>BO502+BO504+BO506+BO508</f>
        <v>0</v>
      </c>
      <c r="BP501" s="22">
        <f>BP502+BP504+BP506+BP508</f>
        <v>116160</v>
      </c>
      <c r="BQ501" s="281">
        <f t="shared" ref="BQ501" si="1562">+BP501+BO501+BN501</f>
        <v>137068.79999999999</v>
      </c>
      <c r="BR501" s="333">
        <f>BR502+BR504+BR506+BR508</f>
        <v>0</v>
      </c>
      <c r="BS501" s="22">
        <f>BS502+BS504+BS506+BS508</f>
        <v>0</v>
      </c>
      <c r="BT501" s="22">
        <f>BT502+BT504+BT506+BT508</f>
        <v>0</v>
      </c>
      <c r="BU501" s="334">
        <f t="shared" ref="BU501" si="1563">+BT501+BS501+BR501</f>
        <v>0</v>
      </c>
      <c r="BV501" s="492">
        <f>BV502+BV504+BV506+BV508</f>
        <v>38227.61</v>
      </c>
      <c r="BW501" s="22">
        <f>BW502+BW504+BW506+BW508</f>
        <v>0</v>
      </c>
      <c r="BX501" s="22">
        <f>BX502+BX504+BX506+BX508</f>
        <v>212375.59</v>
      </c>
      <c r="BY501" s="281">
        <f t="shared" ref="BY501" si="1564">+BX501+BW501+BV501</f>
        <v>250603.2</v>
      </c>
      <c r="BZ501" s="333">
        <f>BZ502+BZ504+BZ506+BZ508</f>
        <v>0</v>
      </c>
      <c r="CA501" s="22">
        <f>CA502+CA504+CA506+CA508</f>
        <v>0</v>
      </c>
      <c r="CB501" s="22">
        <f>CB502+CB504+CB506+CB508</f>
        <v>0</v>
      </c>
      <c r="CC501" s="334">
        <f t="shared" ref="CC501" si="1565">+CB501+CA501+BZ501</f>
        <v>0</v>
      </c>
      <c r="CD501" s="333">
        <f t="shared" ref="CD501:CG546" si="1566">+AH501+AL501+AP501+AT501+AX501+BB501+BF501+BJ501+BN501+BR501+BV501+BZ501</f>
        <v>119060.01677966102</v>
      </c>
      <c r="CE501" s="22">
        <f t="shared" si="1566"/>
        <v>0</v>
      </c>
      <c r="CF501" s="22">
        <f t="shared" si="1566"/>
        <v>790415.18322033901</v>
      </c>
      <c r="CG501" s="334">
        <f t="shared" si="1566"/>
        <v>909475.2</v>
      </c>
      <c r="CH501" s="695" t="s">
        <v>739</v>
      </c>
      <c r="CI501" s="118" t="s">
        <v>739</v>
      </c>
      <c r="CJ501" s="750">
        <f>IF(H501=0,IF(CD501&gt;0,"Error",H501-CD501),H501-CD501)</f>
        <v>160699.983220339</v>
      </c>
      <c r="CK501" s="751">
        <f t="shared" si="1554"/>
        <v>0</v>
      </c>
      <c r="CL501" s="751">
        <f t="shared" si="1555"/>
        <v>763808.68118644087</v>
      </c>
      <c r="CM501" s="752">
        <f t="shared" si="1556"/>
        <v>924508.66440677992</v>
      </c>
      <c r="CN501" s="750">
        <v>0</v>
      </c>
      <c r="CO501" s="751">
        <f t="shared" si="1474"/>
        <v>0</v>
      </c>
      <c r="CP501" s="751">
        <f t="shared" si="1475"/>
        <v>119060.01677966102</v>
      </c>
      <c r="CQ501" s="751">
        <f t="shared" si="1476"/>
        <v>0</v>
      </c>
      <c r="CR501" s="863">
        <f t="shared" si="1477"/>
        <v>790415.18322033901</v>
      </c>
      <c r="CS501" s="752">
        <f t="shared" si="1478"/>
        <v>909475.20000000007</v>
      </c>
      <c r="CT501" s="2">
        <f t="shared" si="1479"/>
        <v>0</v>
      </c>
    </row>
    <row r="502" spans="1:612" s="4" customFormat="1" ht="24.75" customHeight="1" x14ac:dyDescent="0.25">
      <c r="A502" s="7"/>
      <c r="B502" s="580" t="str">
        <f t="shared" si="1443"/>
        <v>C5</v>
      </c>
      <c r="C502" s="608" t="s">
        <v>395</v>
      </c>
      <c r="D502" s="654">
        <v>135055</v>
      </c>
      <c r="E502" s="195"/>
      <c r="F502" s="195">
        <v>750305</v>
      </c>
      <c r="G502" s="195">
        <f>+D502+E502+F502</f>
        <v>885360</v>
      </c>
      <c r="H502" s="195">
        <v>104544</v>
      </c>
      <c r="I502" s="195"/>
      <c r="J502" s="195">
        <v>580800</v>
      </c>
      <c r="K502" s="655">
        <f>+H502+I502+J502</f>
        <v>685344</v>
      </c>
      <c r="L502" s="592"/>
      <c r="M502" s="195"/>
      <c r="N502" s="196" t="s">
        <v>332</v>
      </c>
      <c r="O502" s="197"/>
      <c r="P502" s="197"/>
      <c r="Q502" s="197"/>
      <c r="R502" s="197"/>
      <c r="S502" s="197"/>
      <c r="T502" s="197"/>
      <c r="U502" s="197"/>
      <c r="V502" s="197"/>
      <c r="W502" s="197"/>
      <c r="X502" s="197"/>
      <c r="Y502" s="197"/>
      <c r="Z502" s="197"/>
      <c r="AA502" s="197"/>
      <c r="AB502" s="197"/>
      <c r="AC502" s="197"/>
      <c r="AD502" s="197"/>
      <c r="AE502" s="197"/>
      <c r="AF502" s="197"/>
      <c r="AG502" s="420"/>
      <c r="AH502" s="391"/>
      <c r="AI502" s="202"/>
      <c r="AJ502" s="202"/>
      <c r="AK502" s="316">
        <f t="shared" si="1429"/>
        <v>0</v>
      </c>
      <c r="AL502" s="391"/>
      <c r="AM502" s="202"/>
      <c r="AN502" s="202"/>
      <c r="AO502" s="392">
        <f t="shared" si="1430"/>
        <v>0</v>
      </c>
      <c r="AP502" s="527"/>
      <c r="AQ502" s="202"/>
      <c r="AR502" s="202"/>
      <c r="AS502" s="316">
        <f t="shared" si="1431"/>
        <v>0</v>
      </c>
      <c r="AT502" s="391"/>
      <c r="AU502" s="202"/>
      <c r="AV502" s="202"/>
      <c r="AW502" s="392">
        <f t="shared" si="1432"/>
        <v>0</v>
      </c>
      <c r="AX502" s="527"/>
      <c r="AY502" s="202"/>
      <c r="AZ502" s="202"/>
      <c r="BA502" s="316">
        <f t="shared" si="1433"/>
        <v>0</v>
      </c>
      <c r="BB502" s="391">
        <f>BB503</f>
        <v>0</v>
      </c>
      <c r="BC502" s="202">
        <f>BC503</f>
        <v>0</v>
      </c>
      <c r="BD502" s="202">
        <f>BD503</f>
        <v>0</v>
      </c>
      <c r="BE502" s="392">
        <f>BB502+BC502+BD502</f>
        <v>0</v>
      </c>
      <c r="BF502" s="527">
        <f>BF503</f>
        <v>0</v>
      </c>
      <c r="BG502" s="202">
        <f>BG503</f>
        <v>0</v>
      </c>
      <c r="BH502" s="202">
        <f>BH503</f>
        <v>0</v>
      </c>
      <c r="BI502" s="316">
        <f>BF502+BG502+BH502</f>
        <v>0</v>
      </c>
      <c r="BJ502" s="391">
        <f>BJ503</f>
        <v>38227.606779661022</v>
      </c>
      <c r="BK502" s="202">
        <f>BK503</f>
        <v>0</v>
      </c>
      <c r="BL502" s="202">
        <f>BL503</f>
        <v>212375.59322033901</v>
      </c>
      <c r="BM502" s="392">
        <f>BJ502+BK502+BL502</f>
        <v>250603.20000000004</v>
      </c>
      <c r="BN502" s="527">
        <f>BN503</f>
        <v>20908.8</v>
      </c>
      <c r="BO502" s="202">
        <f>BO503</f>
        <v>0</v>
      </c>
      <c r="BP502" s="202">
        <f>BP503</f>
        <v>116160</v>
      </c>
      <c r="BQ502" s="316">
        <f>BN502+BO502+BP502</f>
        <v>137068.79999999999</v>
      </c>
      <c r="BR502" s="391">
        <f>BR503</f>
        <v>0</v>
      </c>
      <c r="BS502" s="202">
        <f>BS503</f>
        <v>0</v>
      </c>
      <c r="BT502" s="202">
        <f>BT503</f>
        <v>0</v>
      </c>
      <c r="BU502" s="392">
        <f>BR502+BS502+BT502</f>
        <v>0</v>
      </c>
      <c r="BV502" s="527">
        <f>BV503</f>
        <v>38227.61</v>
      </c>
      <c r="BW502" s="202">
        <f>BW503</f>
        <v>0</v>
      </c>
      <c r="BX502" s="202">
        <f>BX503</f>
        <v>212375.59</v>
      </c>
      <c r="BY502" s="316">
        <f>BV502+BW502+BX502</f>
        <v>250603.2</v>
      </c>
      <c r="BZ502" s="391">
        <f>BZ503</f>
        <v>0</v>
      </c>
      <c r="CA502" s="202">
        <f>CA503</f>
        <v>0</v>
      </c>
      <c r="CB502" s="202">
        <f>CB503</f>
        <v>0</v>
      </c>
      <c r="CC502" s="392">
        <f>BZ502+CA502+CB502</f>
        <v>0</v>
      </c>
      <c r="CD502" s="391">
        <f t="shared" si="1566"/>
        <v>97364.016779661019</v>
      </c>
      <c r="CE502" s="202">
        <f t="shared" si="1566"/>
        <v>0</v>
      </c>
      <c r="CF502" s="202">
        <f t="shared" si="1566"/>
        <v>540911.18322033901</v>
      </c>
      <c r="CG502" s="392">
        <f t="shared" si="1566"/>
        <v>638275.19999999995</v>
      </c>
      <c r="CH502" s="695" t="s">
        <v>739</v>
      </c>
      <c r="CI502" s="118" t="s">
        <v>739</v>
      </c>
      <c r="CJ502" s="801"/>
      <c r="CK502" s="802"/>
      <c r="CL502" s="802"/>
      <c r="CM502" s="803"/>
      <c r="CN502" s="801">
        <v>0</v>
      </c>
      <c r="CO502" s="802">
        <f t="shared" si="1474"/>
        <v>0</v>
      </c>
      <c r="CP502" s="802">
        <f t="shared" si="1475"/>
        <v>97364.016779661019</v>
      </c>
      <c r="CQ502" s="802">
        <f t="shared" si="1476"/>
        <v>0</v>
      </c>
      <c r="CR502" s="885">
        <f t="shared" si="1477"/>
        <v>540911.18322033901</v>
      </c>
      <c r="CS502" s="803">
        <f t="shared" si="1478"/>
        <v>638275.20000000007</v>
      </c>
      <c r="CT502" s="2">
        <f t="shared" si="1479"/>
        <v>0</v>
      </c>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c r="LJ502" s="2"/>
      <c r="LK502" s="2"/>
      <c r="LL502" s="2"/>
      <c r="LM502" s="2"/>
      <c r="LN502" s="2"/>
      <c r="LO502" s="2"/>
      <c r="LP502" s="2"/>
      <c r="LQ502" s="2"/>
      <c r="LR502" s="2"/>
      <c r="LS502" s="2"/>
      <c r="LT502" s="2"/>
      <c r="LU502" s="2"/>
      <c r="LV502" s="2"/>
      <c r="LW502" s="2"/>
      <c r="LX502" s="2"/>
      <c r="LY502" s="2"/>
      <c r="LZ502" s="2"/>
      <c r="MA502" s="2"/>
      <c r="MB502" s="2"/>
      <c r="MC502" s="2"/>
      <c r="MD502" s="2"/>
      <c r="ME502" s="2"/>
      <c r="MF502" s="2"/>
      <c r="MG502" s="2"/>
      <c r="MH502" s="2"/>
      <c r="MI502" s="2"/>
      <c r="MJ502" s="2"/>
      <c r="MK502" s="2"/>
      <c r="ML502" s="2"/>
      <c r="MM502" s="2"/>
      <c r="MN502" s="2"/>
      <c r="MO502" s="2"/>
      <c r="MP502" s="2"/>
      <c r="MQ502" s="2"/>
      <c r="MR502" s="2"/>
      <c r="MS502" s="2"/>
      <c r="MT502" s="2"/>
      <c r="MU502" s="2"/>
      <c r="MV502" s="2"/>
      <c r="MW502" s="2"/>
      <c r="MX502" s="2"/>
      <c r="MY502" s="2"/>
      <c r="MZ502" s="2"/>
      <c r="NA502" s="2"/>
      <c r="NB502" s="2"/>
      <c r="NC502" s="2"/>
      <c r="ND502" s="2"/>
      <c r="NE502" s="2"/>
      <c r="NF502" s="2"/>
      <c r="NG502" s="2"/>
      <c r="NH502" s="2"/>
      <c r="NI502" s="2"/>
      <c r="NJ502" s="2"/>
      <c r="NK502" s="2"/>
      <c r="NL502" s="2"/>
      <c r="NM502" s="2"/>
      <c r="NN502" s="2"/>
      <c r="NO502" s="2"/>
      <c r="NP502" s="2"/>
      <c r="NQ502" s="2"/>
      <c r="NR502" s="2"/>
      <c r="NS502" s="2"/>
      <c r="NT502" s="2"/>
      <c r="NU502" s="2"/>
      <c r="NV502" s="2"/>
      <c r="NW502" s="2"/>
      <c r="NX502" s="2"/>
      <c r="NY502" s="2"/>
      <c r="NZ502" s="2"/>
      <c r="OA502" s="2"/>
      <c r="OB502" s="2"/>
      <c r="OC502" s="2"/>
      <c r="OD502" s="2"/>
      <c r="OE502" s="2"/>
      <c r="OF502" s="2"/>
      <c r="OG502" s="2"/>
      <c r="OH502" s="2"/>
      <c r="OI502" s="2"/>
      <c r="OJ502" s="2"/>
      <c r="OK502" s="2"/>
      <c r="OL502" s="2"/>
      <c r="OM502" s="2"/>
      <c r="ON502" s="2"/>
      <c r="OO502" s="2"/>
      <c r="OP502" s="2"/>
      <c r="OQ502" s="2"/>
      <c r="OR502" s="2"/>
      <c r="OS502" s="2"/>
      <c r="OT502" s="2"/>
      <c r="OU502" s="2"/>
      <c r="OV502" s="2"/>
      <c r="OW502" s="2"/>
      <c r="OX502" s="2"/>
      <c r="OY502" s="2"/>
      <c r="OZ502" s="2"/>
      <c r="PA502" s="2"/>
      <c r="PB502" s="2"/>
      <c r="PC502" s="2"/>
      <c r="PD502" s="2"/>
      <c r="PE502" s="2"/>
      <c r="PF502" s="2"/>
      <c r="PG502" s="2"/>
      <c r="PH502" s="2"/>
      <c r="PI502" s="2"/>
      <c r="PJ502" s="2"/>
      <c r="PK502" s="2"/>
      <c r="PL502" s="2"/>
      <c r="PM502" s="2"/>
      <c r="PN502" s="2"/>
      <c r="PO502" s="2"/>
      <c r="PP502" s="2"/>
      <c r="PQ502" s="2"/>
      <c r="PR502" s="2"/>
      <c r="PS502" s="2"/>
      <c r="PT502" s="2"/>
      <c r="PU502" s="2"/>
      <c r="PV502" s="2"/>
      <c r="PW502" s="2"/>
      <c r="PX502" s="2"/>
      <c r="PY502" s="2"/>
      <c r="PZ502" s="2"/>
      <c r="QA502" s="2"/>
      <c r="QB502" s="2"/>
      <c r="QC502" s="2"/>
      <c r="QD502" s="2"/>
      <c r="QE502" s="2"/>
      <c r="QF502" s="2"/>
      <c r="QG502" s="2"/>
      <c r="QH502" s="2"/>
      <c r="QI502" s="2"/>
      <c r="QJ502" s="2"/>
      <c r="QK502" s="2"/>
      <c r="QL502" s="2"/>
      <c r="QM502" s="2"/>
      <c r="QN502" s="2"/>
      <c r="QO502" s="2"/>
      <c r="QP502" s="2"/>
      <c r="QQ502" s="2"/>
      <c r="QR502" s="2"/>
      <c r="QS502" s="2"/>
      <c r="QT502" s="2"/>
      <c r="QU502" s="2"/>
      <c r="QV502" s="2"/>
      <c r="QW502" s="2"/>
      <c r="QX502" s="2"/>
      <c r="QY502" s="2"/>
      <c r="QZ502" s="2"/>
      <c r="RA502" s="2"/>
      <c r="RB502" s="2"/>
      <c r="RC502" s="2"/>
      <c r="RD502" s="2"/>
      <c r="RE502" s="2"/>
      <c r="RF502" s="2"/>
      <c r="RG502" s="2"/>
      <c r="RH502" s="2"/>
      <c r="RI502" s="2"/>
      <c r="RJ502" s="2"/>
      <c r="RK502" s="2"/>
      <c r="RL502" s="2"/>
      <c r="RM502" s="2"/>
      <c r="RN502" s="2"/>
      <c r="RO502" s="2"/>
      <c r="RP502" s="2"/>
      <c r="RQ502" s="2"/>
      <c r="RR502" s="2"/>
      <c r="RS502" s="2"/>
      <c r="RT502" s="2"/>
      <c r="RU502" s="2"/>
      <c r="RV502" s="2"/>
      <c r="RW502" s="2"/>
      <c r="RX502" s="2"/>
      <c r="RY502" s="2"/>
      <c r="RZ502" s="2"/>
      <c r="SA502" s="2"/>
      <c r="SB502" s="2"/>
      <c r="SC502" s="2"/>
      <c r="SD502" s="2"/>
      <c r="SE502" s="2"/>
      <c r="SF502" s="2"/>
      <c r="SG502" s="2"/>
      <c r="SH502" s="2"/>
      <c r="SI502" s="2"/>
      <c r="SJ502" s="2"/>
      <c r="SK502" s="2"/>
      <c r="SL502" s="2"/>
      <c r="SM502" s="2"/>
      <c r="SN502" s="2"/>
      <c r="SO502" s="2"/>
      <c r="SP502" s="2"/>
      <c r="SQ502" s="2"/>
      <c r="SR502" s="2"/>
      <c r="SS502" s="2"/>
      <c r="ST502" s="2"/>
      <c r="SU502" s="2"/>
      <c r="SV502" s="2"/>
      <c r="SW502" s="2"/>
      <c r="SX502" s="2"/>
      <c r="SY502" s="2"/>
      <c r="SZ502" s="2"/>
      <c r="TA502" s="2"/>
      <c r="TB502" s="2"/>
      <c r="TC502" s="2"/>
      <c r="TD502" s="2"/>
      <c r="TE502" s="2"/>
      <c r="TF502" s="2"/>
      <c r="TG502" s="2"/>
      <c r="TH502" s="2"/>
      <c r="TI502" s="2"/>
      <c r="TJ502" s="2"/>
      <c r="TK502" s="2"/>
      <c r="TL502" s="2"/>
      <c r="TM502" s="2"/>
      <c r="TN502" s="2"/>
      <c r="TO502" s="2"/>
      <c r="TP502" s="2"/>
      <c r="TQ502" s="2"/>
      <c r="TR502" s="2"/>
      <c r="TS502" s="2"/>
      <c r="TT502" s="2"/>
      <c r="TU502" s="2"/>
      <c r="TV502" s="2"/>
      <c r="TW502" s="2"/>
      <c r="TX502" s="2"/>
      <c r="TY502" s="2"/>
      <c r="TZ502" s="2"/>
      <c r="UA502" s="2"/>
      <c r="UB502" s="2"/>
      <c r="UC502" s="2"/>
      <c r="UD502" s="2"/>
      <c r="UE502" s="2"/>
      <c r="UF502" s="2"/>
      <c r="UG502" s="2"/>
      <c r="UH502" s="2"/>
      <c r="UI502" s="2"/>
      <c r="UJ502" s="2"/>
      <c r="UK502" s="2"/>
      <c r="UL502" s="2"/>
      <c r="UM502" s="2"/>
      <c r="UN502" s="2"/>
      <c r="UO502" s="2"/>
      <c r="UP502" s="2"/>
      <c r="UQ502" s="2"/>
      <c r="UR502" s="2"/>
      <c r="US502" s="2"/>
      <c r="UT502" s="2"/>
      <c r="UU502" s="2"/>
      <c r="UV502" s="2"/>
      <c r="UW502" s="2"/>
      <c r="UX502" s="2"/>
      <c r="UY502" s="2"/>
      <c r="UZ502" s="2"/>
      <c r="VA502" s="2"/>
      <c r="VB502" s="2"/>
      <c r="VC502" s="2"/>
      <c r="VD502" s="2"/>
      <c r="VE502" s="2"/>
      <c r="VF502" s="2"/>
      <c r="VG502" s="2"/>
      <c r="VH502" s="2"/>
      <c r="VI502" s="2"/>
      <c r="VJ502" s="2"/>
      <c r="VK502" s="2"/>
      <c r="VL502" s="2"/>
      <c r="VM502" s="2"/>
      <c r="VN502" s="2"/>
      <c r="VO502" s="2"/>
      <c r="VP502" s="2"/>
      <c r="VQ502" s="2"/>
      <c r="VR502" s="2"/>
      <c r="VS502" s="2"/>
      <c r="VT502" s="2"/>
      <c r="VU502" s="2"/>
      <c r="VV502" s="2"/>
      <c r="VW502" s="2"/>
      <c r="VX502" s="2"/>
      <c r="VY502" s="2"/>
      <c r="VZ502" s="2"/>
      <c r="WA502" s="2"/>
      <c r="WB502" s="2"/>
      <c r="WC502" s="2"/>
      <c r="WD502" s="2"/>
      <c r="WE502" s="2"/>
      <c r="WF502" s="2"/>
      <c r="WG502" s="2"/>
      <c r="WH502" s="2"/>
      <c r="WI502" s="2"/>
      <c r="WJ502" s="2"/>
      <c r="WK502" s="2"/>
      <c r="WL502" s="2"/>
      <c r="WM502" s="2"/>
      <c r="WN502" s="2"/>
    </row>
    <row r="503" spans="1:612" ht="24.75" customHeight="1" x14ac:dyDescent="0.25">
      <c r="B503" s="580" t="str">
        <f t="shared" si="1443"/>
        <v>C5</v>
      </c>
      <c r="C503" s="598" t="s">
        <v>396</v>
      </c>
      <c r="D503" s="656"/>
      <c r="E503" s="41"/>
      <c r="F503" s="41"/>
      <c r="G503" s="41"/>
      <c r="H503" s="41"/>
      <c r="I503" s="41"/>
      <c r="J503" s="41"/>
      <c r="K503" s="457">
        <v>685344</v>
      </c>
      <c r="L503" s="519"/>
      <c r="M503" s="48"/>
      <c r="N503" s="74" t="s">
        <v>332</v>
      </c>
      <c r="O503" s="80">
        <v>44651</v>
      </c>
      <c r="P503" s="46">
        <v>44932</v>
      </c>
      <c r="Q503" s="42" t="s">
        <v>72</v>
      </c>
      <c r="R503" s="42">
        <v>1</v>
      </c>
      <c r="S503" s="42"/>
      <c r="T503" s="51" t="s">
        <v>28</v>
      </c>
      <c r="U503" s="51" t="s">
        <v>169</v>
      </c>
      <c r="V503" s="51" t="s">
        <v>75</v>
      </c>
      <c r="W503" s="51"/>
      <c r="X503" s="51"/>
      <c r="Y503" s="30">
        <v>44651</v>
      </c>
      <c r="Z503" s="30">
        <v>44657</v>
      </c>
      <c r="AA503" s="30">
        <v>44682</v>
      </c>
      <c r="AB503" s="30">
        <v>44719</v>
      </c>
      <c r="AC503" s="30">
        <v>44724</v>
      </c>
      <c r="AD503" s="30">
        <v>44738</v>
      </c>
      <c r="AE503" s="30">
        <v>44752</v>
      </c>
      <c r="AF503" s="30">
        <v>44932</v>
      </c>
      <c r="AG503" s="417" t="s">
        <v>397</v>
      </c>
      <c r="AH503" s="389"/>
      <c r="AI503" s="61"/>
      <c r="AJ503" s="61"/>
      <c r="AK503" s="309">
        <f t="shared" si="1429"/>
        <v>0</v>
      </c>
      <c r="AL503" s="389"/>
      <c r="AM503" s="61"/>
      <c r="AN503" s="61"/>
      <c r="AO503" s="390">
        <f t="shared" si="1430"/>
        <v>0</v>
      </c>
      <c r="AP503" s="518"/>
      <c r="AQ503" s="61"/>
      <c r="AR503" s="61"/>
      <c r="AS503" s="309">
        <f t="shared" si="1431"/>
        <v>0</v>
      </c>
      <c r="AT503" s="389"/>
      <c r="AU503" s="61"/>
      <c r="AV503" s="61"/>
      <c r="AW503" s="390">
        <f t="shared" si="1432"/>
        <v>0</v>
      </c>
      <c r="AX503" s="518">
        <v>0</v>
      </c>
      <c r="AY503" s="61"/>
      <c r="AZ503" s="61">
        <v>0</v>
      </c>
      <c r="BA503" s="309">
        <f t="shared" si="1433"/>
        <v>0</v>
      </c>
      <c r="BB503" s="389"/>
      <c r="BC503" s="61"/>
      <c r="BD503" s="61"/>
      <c r="BE503" s="390">
        <f t="shared" si="1434"/>
        <v>0</v>
      </c>
      <c r="BF503" s="518"/>
      <c r="BG503" s="61"/>
      <c r="BH503" s="61"/>
      <c r="BI503" s="309">
        <f t="shared" ref="BI503" si="1567">+BH503+BG503+BF503</f>
        <v>0</v>
      </c>
      <c r="BJ503" s="389">
        <v>38227.606779661022</v>
      </c>
      <c r="BK503" s="61"/>
      <c r="BL503" s="61">
        <v>212375.59322033901</v>
      </c>
      <c r="BM503" s="390">
        <f t="shared" ref="BM503" si="1568">+BL503+BK503+BJ503</f>
        <v>250603.20000000004</v>
      </c>
      <c r="BN503" s="518">
        <v>20908.8</v>
      </c>
      <c r="BO503" s="61"/>
      <c r="BP503" s="61">
        <v>116160</v>
      </c>
      <c r="BQ503" s="309">
        <f t="shared" ref="BQ503" si="1569">+BP503+BO503+BN503</f>
        <v>137068.79999999999</v>
      </c>
      <c r="BR503" s="389"/>
      <c r="BS503" s="61"/>
      <c r="BT503" s="61"/>
      <c r="BU503" s="390">
        <f t="shared" ref="BU503" si="1570">+BT503+BS503+BR503</f>
        <v>0</v>
      </c>
      <c r="BV503" s="518">
        <v>38227.61</v>
      </c>
      <c r="BW503" s="61"/>
      <c r="BX503" s="61">
        <v>212375.59</v>
      </c>
      <c r="BY503" s="309">
        <f t="shared" ref="BY503" si="1571">+BX503+BW503+BV503</f>
        <v>250603.2</v>
      </c>
      <c r="BZ503" s="389"/>
      <c r="CA503" s="61"/>
      <c r="CB503" s="61"/>
      <c r="CC503" s="390">
        <f t="shared" ref="CC503" si="1572">+CB503+CA503+BZ503</f>
        <v>0</v>
      </c>
      <c r="CD503" s="389">
        <f t="shared" si="1566"/>
        <v>97364.016779661019</v>
      </c>
      <c r="CE503" s="61">
        <f t="shared" si="1566"/>
        <v>0</v>
      </c>
      <c r="CF503" s="61">
        <f t="shared" si="1566"/>
        <v>540911.18322033901</v>
      </c>
      <c r="CG503" s="390">
        <f t="shared" si="1566"/>
        <v>638275.19999999995</v>
      </c>
      <c r="CH503" s="695"/>
      <c r="CI503" s="118"/>
      <c r="CJ503" s="786"/>
      <c r="CK503" s="787"/>
      <c r="CL503" s="787"/>
      <c r="CM503" s="788"/>
      <c r="CN503" s="786">
        <v>0</v>
      </c>
      <c r="CO503" s="787">
        <f t="shared" si="1474"/>
        <v>0</v>
      </c>
      <c r="CP503" s="787">
        <f t="shared" si="1475"/>
        <v>97364.016779661019</v>
      </c>
      <c r="CQ503" s="787">
        <f t="shared" si="1476"/>
        <v>0</v>
      </c>
      <c r="CR503" s="877">
        <f t="shared" si="1477"/>
        <v>540911.18322033901</v>
      </c>
      <c r="CS503" s="788">
        <f t="shared" si="1478"/>
        <v>638275.20000000007</v>
      </c>
      <c r="CT503" s="2">
        <f t="shared" si="1479"/>
        <v>0</v>
      </c>
    </row>
    <row r="504" spans="1:612" ht="24.75" customHeight="1" x14ac:dyDescent="0.25">
      <c r="B504" s="580" t="str">
        <f t="shared" si="1443"/>
        <v>C5</v>
      </c>
      <c r="C504" s="608" t="s">
        <v>398</v>
      </c>
      <c r="D504" s="654">
        <v>29715</v>
      </c>
      <c r="E504" s="195"/>
      <c r="F504" s="195">
        <v>165085</v>
      </c>
      <c r="G504" s="195">
        <f t="shared" ref="G504:G508" si="1573">+D504+E504+F504</f>
        <v>194800</v>
      </c>
      <c r="H504" s="195">
        <v>34328</v>
      </c>
      <c r="I504" s="195"/>
      <c r="J504" s="195">
        <v>190711.86440677999</v>
      </c>
      <c r="K504" s="655">
        <f>+H504+I504+J504</f>
        <v>225039.86440677999</v>
      </c>
      <c r="L504" s="592"/>
      <c r="M504" s="195"/>
      <c r="N504" s="196" t="s">
        <v>332</v>
      </c>
      <c r="O504" s="203"/>
      <c r="P504" s="203"/>
      <c r="Q504" s="194"/>
      <c r="R504" s="194"/>
      <c r="S504" s="194"/>
      <c r="T504" s="203"/>
      <c r="U504" s="203"/>
      <c r="V504" s="203"/>
      <c r="W504" s="203"/>
      <c r="X504" s="203"/>
      <c r="Y504" s="197"/>
      <c r="Z504" s="197"/>
      <c r="AA504" s="197"/>
      <c r="AB504" s="197"/>
      <c r="AC504" s="197"/>
      <c r="AD504" s="197"/>
      <c r="AE504" s="197"/>
      <c r="AF504" s="197"/>
      <c r="AG504" s="424"/>
      <c r="AH504" s="391"/>
      <c r="AI504" s="202"/>
      <c r="AJ504" s="202"/>
      <c r="AK504" s="316">
        <f t="shared" si="1429"/>
        <v>0</v>
      </c>
      <c r="AL504" s="391"/>
      <c r="AM504" s="202"/>
      <c r="AN504" s="202"/>
      <c r="AO504" s="392">
        <f t="shared" si="1430"/>
        <v>0</v>
      </c>
      <c r="AP504" s="527"/>
      <c r="AQ504" s="202"/>
      <c r="AR504" s="202"/>
      <c r="AS504" s="316">
        <f t="shared" si="1431"/>
        <v>0</v>
      </c>
      <c r="AT504" s="391"/>
      <c r="AU504" s="202"/>
      <c r="AV504" s="202"/>
      <c r="AW504" s="392">
        <f t="shared" si="1432"/>
        <v>0</v>
      </c>
      <c r="AX504" s="527"/>
      <c r="AY504" s="202"/>
      <c r="AZ504" s="202"/>
      <c r="BA504" s="316">
        <f t="shared" si="1433"/>
        <v>0</v>
      </c>
      <c r="BB504" s="391">
        <f>BB505</f>
        <v>0</v>
      </c>
      <c r="BC504" s="202">
        <f>BC505</f>
        <v>0</v>
      </c>
      <c r="BD504" s="202">
        <f>BD505</f>
        <v>0</v>
      </c>
      <c r="BE504" s="392">
        <f>BB504+BC504+BD504</f>
        <v>0</v>
      </c>
      <c r="BF504" s="527">
        <f>BF505</f>
        <v>1840</v>
      </c>
      <c r="BG504" s="202">
        <f>BG505</f>
        <v>0</v>
      </c>
      <c r="BH504" s="202">
        <f>BH505</f>
        <v>21160</v>
      </c>
      <c r="BI504" s="316">
        <f>BF504+BG504+BH504</f>
        <v>23000</v>
      </c>
      <c r="BJ504" s="391">
        <f>BJ505</f>
        <v>1840</v>
      </c>
      <c r="BK504" s="202">
        <f>BK505</f>
        <v>0</v>
      </c>
      <c r="BL504" s="202">
        <f>BL505</f>
        <v>21160</v>
      </c>
      <c r="BM504" s="392">
        <f>BJ504+BK504+BL504</f>
        <v>23000</v>
      </c>
      <c r="BN504" s="527">
        <f>BN505</f>
        <v>0</v>
      </c>
      <c r="BO504" s="202">
        <f>BO505</f>
        <v>0</v>
      </c>
      <c r="BP504" s="202">
        <f>BP505</f>
        <v>0</v>
      </c>
      <c r="BQ504" s="316">
        <f>BN504+BO504+BP504</f>
        <v>0</v>
      </c>
      <c r="BR504" s="391">
        <f>BR505</f>
        <v>0</v>
      </c>
      <c r="BS504" s="202">
        <f>BS505</f>
        <v>0</v>
      </c>
      <c r="BT504" s="202">
        <f>BT505</f>
        <v>0</v>
      </c>
      <c r="BU504" s="392">
        <f>BR504+BS504+BT504</f>
        <v>0</v>
      </c>
      <c r="BV504" s="527">
        <f>BV505</f>
        <v>0</v>
      </c>
      <c r="BW504" s="202">
        <f>BW505</f>
        <v>0</v>
      </c>
      <c r="BX504" s="202">
        <f>BX505</f>
        <v>0</v>
      </c>
      <c r="BY504" s="316">
        <f>BV504+BW504+BX504</f>
        <v>0</v>
      </c>
      <c r="BZ504" s="391">
        <f>BZ505</f>
        <v>0</v>
      </c>
      <c r="CA504" s="202">
        <f>CA505</f>
        <v>0</v>
      </c>
      <c r="CB504" s="202">
        <f>CB505</f>
        <v>0</v>
      </c>
      <c r="CC504" s="392">
        <f>BZ504+CA504+CB504</f>
        <v>0</v>
      </c>
      <c r="CD504" s="391">
        <f t="shared" si="1566"/>
        <v>3680</v>
      </c>
      <c r="CE504" s="202">
        <f t="shared" si="1566"/>
        <v>0</v>
      </c>
      <c r="CF504" s="202">
        <f t="shared" si="1566"/>
        <v>42320</v>
      </c>
      <c r="CG504" s="392">
        <f t="shared" si="1566"/>
        <v>46000</v>
      </c>
      <c r="CH504" s="695" t="s">
        <v>739</v>
      </c>
      <c r="CI504" s="118" t="s">
        <v>739</v>
      </c>
      <c r="CJ504" s="801"/>
      <c r="CK504" s="802"/>
      <c r="CL504" s="802"/>
      <c r="CM504" s="803"/>
      <c r="CN504" s="801">
        <v>0</v>
      </c>
      <c r="CO504" s="802">
        <f t="shared" si="1474"/>
        <v>0</v>
      </c>
      <c r="CP504" s="802">
        <f t="shared" si="1475"/>
        <v>3680</v>
      </c>
      <c r="CQ504" s="802">
        <f t="shared" si="1476"/>
        <v>0</v>
      </c>
      <c r="CR504" s="885">
        <f t="shared" si="1477"/>
        <v>42320</v>
      </c>
      <c r="CS504" s="803">
        <f t="shared" si="1478"/>
        <v>46000</v>
      </c>
      <c r="CT504" s="2">
        <f t="shared" si="1479"/>
        <v>0</v>
      </c>
    </row>
    <row r="505" spans="1:612" ht="24.75" customHeight="1" x14ac:dyDescent="0.25">
      <c r="B505" s="580" t="str">
        <f t="shared" si="1443"/>
        <v>C5</v>
      </c>
      <c r="C505" s="598" t="s">
        <v>399</v>
      </c>
      <c r="D505" s="656"/>
      <c r="E505" s="41"/>
      <c r="F505" s="41"/>
      <c r="G505" s="41"/>
      <c r="H505" s="41"/>
      <c r="I505" s="41"/>
      <c r="J505" s="41"/>
      <c r="K505" s="457">
        <v>46000</v>
      </c>
      <c r="L505" s="519"/>
      <c r="M505" s="48"/>
      <c r="N505" s="74" t="s">
        <v>332</v>
      </c>
      <c r="O505" s="80">
        <v>44673</v>
      </c>
      <c r="P505" s="46">
        <v>44778</v>
      </c>
      <c r="Q505" s="51" t="s">
        <v>72</v>
      </c>
      <c r="R505" s="51">
        <v>1</v>
      </c>
      <c r="S505" s="51"/>
      <c r="T505" s="51" t="s">
        <v>28</v>
      </c>
      <c r="U505" s="51" t="s">
        <v>169</v>
      </c>
      <c r="V505" s="51" t="s">
        <v>60</v>
      </c>
      <c r="W505" s="51"/>
      <c r="X505" s="30">
        <v>44673</v>
      </c>
      <c r="Y505" s="30">
        <v>44673</v>
      </c>
      <c r="Z505" s="30">
        <v>44678</v>
      </c>
      <c r="AA505" s="30">
        <v>44698</v>
      </c>
      <c r="AB505" s="30">
        <v>44708</v>
      </c>
      <c r="AC505" s="81" t="s">
        <v>686</v>
      </c>
      <c r="AD505" s="30">
        <v>44711</v>
      </c>
      <c r="AE505" s="30">
        <v>44718</v>
      </c>
      <c r="AF505" s="30">
        <v>44778</v>
      </c>
      <c r="AG505" s="417" t="s">
        <v>400</v>
      </c>
      <c r="AH505" s="389"/>
      <c r="AI505" s="61"/>
      <c r="AJ505" s="61"/>
      <c r="AK505" s="309">
        <f t="shared" si="1429"/>
        <v>0</v>
      </c>
      <c r="AL505" s="389"/>
      <c r="AM505" s="61"/>
      <c r="AN505" s="61"/>
      <c r="AO505" s="390">
        <f t="shared" si="1430"/>
        <v>0</v>
      </c>
      <c r="AP505" s="518"/>
      <c r="AQ505" s="61"/>
      <c r="AR505" s="61"/>
      <c r="AS505" s="309">
        <f t="shared" si="1431"/>
        <v>0</v>
      </c>
      <c r="AT505" s="389"/>
      <c r="AU505" s="61"/>
      <c r="AV505" s="61"/>
      <c r="AW505" s="390">
        <f t="shared" si="1432"/>
        <v>0</v>
      </c>
      <c r="AX505" s="518">
        <v>0</v>
      </c>
      <c r="AY505" s="61"/>
      <c r="AZ505" s="61">
        <v>0</v>
      </c>
      <c r="BA505" s="309">
        <f t="shared" si="1433"/>
        <v>0</v>
      </c>
      <c r="BB505" s="389"/>
      <c r="BC505" s="61"/>
      <c r="BD505" s="61"/>
      <c r="BE505" s="390">
        <f t="shared" si="1434"/>
        <v>0</v>
      </c>
      <c r="BF505" s="530">
        <v>1840</v>
      </c>
      <c r="BG505" s="210"/>
      <c r="BH505" s="210">
        <v>21160</v>
      </c>
      <c r="BI505" s="309">
        <f t="shared" ref="BI505" si="1574">+BH505+BG505+BF505</f>
        <v>23000</v>
      </c>
      <c r="BJ505" s="389">
        <v>1840</v>
      </c>
      <c r="BK505" s="61"/>
      <c r="BL505" s="61">
        <v>21160</v>
      </c>
      <c r="BM505" s="390">
        <f t="shared" ref="BM505" si="1575">+BL505+BK505+BJ505</f>
        <v>23000</v>
      </c>
      <c r="BN505" s="518"/>
      <c r="BO505" s="61"/>
      <c r="BP505" s="61"/>
      <c r="BQ505" s="309">
        <f t="shared" ref="BQ505" si="1576">+BP505+BO505+BN505</f>
        <v>0</v>
      </c>
      <c r="BR505" s="389"/>
      <c r="BS505" s="61"/>
      <c r="BT505" s="61"/>
      <c r="BU505" s="390">
        <f t="shared" ref="BU505" si="1577">+BT505+BS505+BR505</f>
        <v>0</v>
      </c>
      <c r="BV505" s="518"/>
      <c r="BW505" s="61"/>
      <c r="BX505" s="61"/>
      <c r="BY505" s="309">
        <f t="shared" ref="BY505" si="1578">+BX505+BW505+BV505</f>
        <v>0</v>
      </c>
      <c r="BZ505" s="389"/>
      <c r="CA505" s="61"/>
      <c r="CB505" s="61"/>
      <c r="CC505" s="390">
        <f t="shared" ref="CC505" si="1579">+CB505+CA505+BZ505</f>
        <v>0</v>
      </c>
      <c r="CD505" s="389">
        <f t="shared" si="1566"/>
        <v>3680</v>
      </c>
      <c r="CE505" s="61">
        <f t="shared" si="1566"/>
        <v>0</v>
      </c>
      <c r="CF505" s="61">
        <f t="shared" si="1566"/>
        <v>42320</v>
      </c>
      <c r="CG505" s="390">
        <f t="shared" si="1566"/>
        <v>46000</v>
      </c>
      <c r="CH505" s="695"/>
      <c r="CI505" s="118"/>
      <c r="CJ505" s="786"/>
      <c r="CK505" s="787"/>
      <c r="CL505" s="787"/>
      <c r="CM505" s="788"/>
      <c r="CN505" s="786">
        <v>0</v>
      </c>
      <c r="CO505" s="787">
        <f t="shared" si="1474"/>
        <v>0</v>
      </c>
      <c r="CP505" s="787">
        <f t="shared" si="1475"/>
        <v>3680</v>
      </c>
      <c r="CQ505" s="787">
        <f t="shared" si="1476"/>
        <v>0</v>
      </c>
      <c r="CR505" s="877">
        <f t="shared" si="1477"/>
        <v>42320</v>
      </c>
      <c r="CS505" s="788">
        <f t="shared" si="1478"/>
        <v>46000</v>
      </c>
      <c r="CT505" s="2">
        <f t="shared" si="1479"/>
        <v>0</v>
      </c>
    </row>
    <row r="506" spans="1:612" ht="24.75" customHeight="1" x14ac:dyDescent="0.25">
      <c r="B506" s="580" t="str">
        <f t="shared" si="1443"/>
        <v>C5</v>
      </c>
      <c r="C506" s="608" t="s">
        <v>401</v>
      </c>
      <c r="D506" s="654">
        <v>135153</v>
      </c>
      <c r="E506" s="195"/>
      <c r="F506" s="195">
        <v>750847</v>
      </c>
      <c r="G506" s="195">
        <f t="shared" si="1573"/>
        <v>886000</v>
      </c>
      <c r="H506" s="195">
        <v>111112</v>
      </c>
      <c r="I506" s="195"/>
      <c r="J506" s="195">
        <v>617288</v>
      </c>
      <c r="K506" s="655">
        <f>+H506+I506+J506</f>
        <v>728400</v>
      </c>
      <c r="L506" s="592"/>
      <c r="M506" s="195"/>
      <c r="N506" s="196" t="s">
        <v>332</v>
      </c>
      <c r="O506" s="203"/>
      <c r="P506" s="203"/>
      <c r="Q506" s="194"/>
      <c r="R506" s="194"/>
      <c r="S506" s="194"/>
      <c r="T506" s="203"/>
      <c r="U506" s="203"/>
      <c r="V506" s="203"/>
      <c r="W506" s="203"/>
      <c r="X506" s="203"/>
      <c r="Y506" s="197"/>
      <c r="Z506" s="197"/>
      <c r="AA506" s="197"/>
      <c r="AB506" s="197"/>
      <c r="AC506" s="197"/>
      <c r="AD506" s="197"/>
      <c r="AE506" s="197"/>
      <c r="AF506" s="197"/>
      <c r="AG506" s="420"/>
      <c r="AH506" s="391"/>
      <c r="AI506" s="202"/>
      <c r="AJ506" s="202"/>
      <c r="AK506" s="316">
        <f t="shared" si="1429"/>
        <v>0</v>
      </c>
      <c r="AL506" s="391"/>
      <c r="AM506" s="202"/>
      <c r="AN506" s="202"/>
      <c r="AO506" s="392">
        <f t="shared" si="1430"/>
        <v>0</v>
      </c>
      <c r="AP506" s="527"/>
      <c r="AQ506" s="202"/>
      <c r="AR506" s="202"/>
      <c r="AS506" s="316">
        <f t="shared" si="1431"/>
        <v>0</v>
      </c>
      <c r="AT506" s="391"/>
      <c r="AU506" s="202"/>
      <c r="AV506" s="202"/>
      <c r="AW506" s="392">
        <f t="shared" si="1432"/>
        <v>0</v>
      </c>
      <c r="AX506" s="527"/>
      <c r="AY506" s="202"/>
      <c r="AZ506" s="202"/>
      <c r="BA506" s="316">
        <f t="shared" si="1433"/>
        <v>0</v>
      </c>
      <c r="BB506" s="391">
        <f>BB507</f>
        <v>0</v>
      </c>
      <c r="BC506" s="202">
        <f>BC507</f>
        <v>0</v>
      </c>
      <c r="BD506" s="202">
        <f>BD507</f>
        <v>0</v>
      </c>
      <c r="BE506" s="392">
        <f>BB506+BC506+BD506</f>
        <v>0</v>
      </c>
      <c r="BF506" s="527">
        <f>BF507</f>
        <v>1200</v>
      </c>
      <c r="BG506" s="202">
        <f>BG507</f>
        <v>0</v>
      </c>
      <c r="BH506" s="202">
        <f>BH507</f>
        <v>13800</v>
      </c>
      <c r="BI506" s="316">
        <f>BF506+BG506+BH506</f>
        <v>15000</v>
      </c>
      <c r="BJ506" s="391">
        <f>BJ507</f>
        <v>1200</v>
      </c>
      <c r="BK506" s="202">
        <f>BK507</f>
        <v>0</v>
      </c>
      <c r="BL506" s="202">
        <f>BL507</f>
        <v>13800</v>
      </c>
      <c r="BM506" s="392">
        <f>BJ506+BK506+BL506</f>
        <v>15000</v>
      </c>
      <c r="BN506" s="527">
        <f>BN507</f>
        <v>0</v>
      </c>
      <c r="BO506" s="202">
        <f>BO507</f>
        <v>0</v>
      </c>
      <c r="BP506" s="202">
        <f>BP507</f>
        <v>0</v>
      </c>
      <c r="BQ506" s="316">
        <f>BN506+BO506+BP506</f>
        <v>0</v>
      </c>
      <c r="BR506" s="391">
        <f>BR507</f>
        <v>0</v>
      </c>
      <c r="BS506" s="202">
        <f>BS507</f>
        <v>0</v>
      </c>
      <c r="BT506" s="202">
        <f>BT507</f>
        <v>0</v>
      </c>
      <c r="BU506" s="392">
        <f>BR506+BS506+BT506</f>
        <v>0</v>
      </c>
      <c r="BV506" s="527">
        <f>BV507</f>
        <v>0</v>
      </c>
      <c r="BW506" s="202">
        <f>BW507</f>
        <v>0</v>
      </c>
      <c r="BX506" s="202">
        <f>BX507</f>
        <v>0</v>
      </c>
      <c r="BY506" s="316">
        <f>BV506+BW506+BX506</f>
        <v>0</v>
      </c>
      <c r="BZ506" s="391">
        <f>BZ507</f>
        <v>0</v>
      </c>
      <c r="CA506" s="202">
        <f>CA507</f>
        <v>0</v>
      </c>
      <c r="CB506" s="202">
        <f>CB507</f>
        <v>0</v>
      </c>
      <c r="CC506" s="392">
        <f>BZ506+CA506+CB506</f>
        <v>0</v>
      </c>
      <c r="CD506" s="391">
        <f t="shared" si="1566"/>
        <v>2400</v>
      </c>
      <c r="CE506" s="202">
        <f t="shared" si="1566"/>
        <v>0</v>
      </c>
      <c r="CF506" s="202">
        <f t="shared" si="1566"/>
        <v>27600</v>
      </c>
      <c r="CG506" s="392">
        <f t="shared" si="1566"/>
        <v>30000</v>
      </c>
      <c r="CH506" s="695" t="s">
        <v>739</v>
      </c>
      <c r="CI506" s="118" t="s">
        <v>739</v>
      </c>
      <c r="CJ506" s="801"/>
      <c r="CK506" s="802"/>
      <c r="CL506" s="802"/>
      <c r="CM506" s="803"/>
      <c r="CN506" s="801">
        <v>0</v>
      </c>
      <c r="CO506" s="802">
        <f t="shared" si="1474"/>
        <v>0</v>
      </c>
      <c r="CP506" s="802">
        <f t="shared" si="1475"/>
        <v>2400</v>
      </c>
      <c r="CQ506" s="802">
        <f t="shared" si="1476"/>
        <v>0</v>
      </c>
      <c r="CR506" s="885">
        <f t="shared" si="1477"/>
        <v>27600</v>
      </c>
      <c r="CS506" s="803">
        <f t="shared" si="1478"/>
        <v>30000</v>
      </c>
      <c r="CT506" s="2">
        <f t="shared" si="1479"/>
        <v>0</v>
      </c>
    </row>
    <row r="507" spans="1:612" ht="24.75" customHeight="1" x14ac:dyDescent="0.25">
      <c r="B507" s="580" t="str">
        <f t="shared" si="1443"/>
        <v>C5</v>
      </c>
      <c r="C507" s="598" t="s">
        <v>402</v>
      </c>
      <c r="D507" s="656"/>
      <c r="E507" s="41"/>
      <c r="F507" s="41"/>
      <c r="G507" s="41"/>
      <c r="H507" s="41"/>
      <c r="I507" s="41"/>
      <c r="J507" s="41"/>
      <c r="K507" s="457">
        <v>30000</v>
      </c>
      <c r="L507" s="519"/>
      <c r="M507" s="48"/>
      <c r="N507" s="74" t="s">
        <v>332</v>
      </c>
      <c r="O507" s="80">
        <v>44673</v>
      </c>
      <c r="P507" s="46">
        <v>44778</v>
      </c>
      <c r="Q507" s="51" t="s">
        <v>72</v>
      </c>
      <c r="R507" s="51">
        <v>1</v>
      </c>
      <c r="S507" s="51"/>
      <c r="T507" s="51" t="s">
        <v>28</v>
      </c>
      <c r="U507" s="51" t="s">
        <v>169</v>
      </c>
      <c r="V507" s="51" t="s">
        <v>60</v>
      </c>
      <c r="W507" s="51"/>
      <c r="X507" s="30">
        <v>44673</v>
      </c>
      <c r="Y507" s="30">
        <v>44673</v>
      </c>
      <c r="Z507" s="30">
        <v>44678</v>
      </c>
      <c r="AA507" s="30">
        <v>44698</v>
      </c>
      <c r="AB507" s="30">
        <v>44708</v>
      </c>
      <c r="AC507" s="81" t="s">
        <v>686</v>
      </c>
      <c r="AD507" s="30">
        <v>44711</v>
      </c>
      <c r="AE507" s="30">
        <v>44718</v>
      </c>
      <c r="AF507" s="30">
        <v>44778</v>
      </c>
      <c r="AG507" s="417" t="s">
        <v>400</v>
      </c>
      <c r="AH507" s="389"/>
      <c r="AI507" s="61"/>
      <c r="AJ507" s="61"/>
      <c r="AK507" s="309">
        <f t="shared" si="1429"/>
        <v>0</v>
      </c>
      <c r="AL507" s="389"/>
      <c r="AM507" s="61"/>
      <c r="AN507" s="61"/>
      <c r="AO507" s="390">
        <f t="shared" si="1430"/>
        <v>0</v>
      </c>
      <c r="AP507" s="518"/>
      <c r="AQ507" s="61"/>
      <c r="AR507" s="61"/>
      <c r="AS507" s="309">
        <f t="shared" si="1431"/>
        <v>0</v>
      </c>
      <c r="AT507" s="389"/>
      <c r="AU507" s="61"/>
      <c r="AV507" s="61"/>
      <c r="AW507" s="390">
        <f t="shared" si="1432"/>
        <v>0</v>
      </c>
      <c r="AX507" s="518">
        <v>0</v>
      </c>
      <c r="AY507" s="61"/>
      <c r="AZ507" s="61">
        <v>0</v>
      </c>
      <c r="BA507" s="309">
        <f t="shared" si="1433"/>
        <v>0</v>
      </c>
      <c r="BB507" s="389"/>
      <c r="BC507" s="61"/>
      <c r="BD507" s="61"/>
      <c r="BE507" s="390">
        <f t="shared" si="1434"/>
        <v>0</v>
      </c>
      <c r="BF507" s="518">
        <v>1200</v>
      </c>
      <c r="BG507" s="61"/>
      <c r="BH507" s="61">
        <v>13800</v>
      </c>
      <c r="BI507" s="309">
        <f t="shared" ref="BI507" si="1580">+BH507+BG507+BF507</f>
        <v>15000</v>
      </c>
      <c r="BJ507" s="389">
        <v>1200</v>
      </c>
      <c r="BK507" s="61"/>
      <c r="BL507" s="61">
        <v>13800</v>
      </c>
      <c r="BM507" s="390">
        <f t="shared" ref="BM507" si="1581">+BL507+BK507+BJ507</f>
        <v>15000</v>
      </c>
      <c r="BN507" s="518"/>
      <c r="BO507" s="61"/>
      <c r="BP507" s="61"/>
      <c r="BQ507" s="309">
        <f t="shared" ref="BQ507" si="1582">+BP507+BO507+BN507</f>
        <v>0</v>
      </c>
      <c r="BR507" s="389"/>
      <c r="BS507" s="61"/>
      <c r="BT507" s="61"/>
      <c r="BU507" s="390">
        <f t="shared" ref="BU507" si="1583">+BT507+BS507+BR507</f>
        <v>0</v>
      </c>
      <c r="BV507" s="518"/>
      <c r="BW507" s="61"/>
      <c r="BX507" s="61"/>
      <c r="BY507" s="309">
        <f t="shared" ref="BY507" si="1584">+BX507+BW507+BV507</f>
        <v>0</v>
      </c>
      <c r="BZ507" s="389"/>
      <c r="CA507" s="61"/>
      <c r="CB507" s="61"/>
      <c r="CC507" s="390">
        <f t="shared" ref="CC507" si="1585">+CB507+CA507+BZ507</f>
        <v>0</v>
      </c>
      <c r="CD507" s="389">
        <f t="shared" si="1566"/>
        <v>2400</v>
      </c>
      <c r="CE507" s="61">
        <f t="shared" si="1566"/>
        <v>0</v>
      </c>
      <c r="CF507" s="61">
        <f t="shared" si="1566"/>
        <v>27600</v>
      </c>
      <c r="CG507" s="390">
        <f t="shared" si="1566"/>
        <v>30000</v>
      </c>
      <c r="CH507" s="695"/>
      <c r="CI507" s="118"/>
      <c r="CJ507" s="786"/>
      <c r="CK507" s="787"/>
      <c r="CL507" s="787"/>
      <c r="CM507" s="788"/>
      <c r="CN507" s="786">
        <v>0</v>
      </c>
      <c r="CO507" s="787">
        <f t="shared" si="1474"/>
        <v>0</v>
      </c>
      <c r="CP507" s="787">
        <f t="shared" si="1475"/>
        <v>2400</v>
      </c>
      <c r="CQ507" s="787">
        <f t="shared" si="1476"/>
        <v>0</v>
      </c>
      <c r="CR507" s="877">
        <f t="shared" si="1477"/>
        <v>27600</v>
      </c>
      <c r="CS507" s="788">
        <f t="shared" si="1478"/>
        <v>30000</v>
      </c>
      <c r="CT507" s="2">
        <f t="shared" si="1479"/>
        <v>0</v>
      </c>
    </row>
    <row r="508" spans="1:612" ht="24.75" customHeight="1" x14ac:dyDescent="0.25">
      <c r="B508" s="580" t="str">
        <f t="shared" si="1443"/>
        <v>C5</v>
      </c>
      <c r="C508" s="608" t="s">
        <v>403</v>
      </c>
      <c r="D508" s="654">
        <v>29715</v>
      </c>
      <c r="E508" s="195"/>
      <c r="F508" s="195">
        <v>165085</v>
      </c>
      <c r="G508" s="195">
        <f t="shared" si="1573"/>
        <v>194800</v>
      </c>
      <c r="H508" s="195">
        <v>29776</v>
      </c>
      <c r="I508" s="195"/>
      <c r="J508" s="195">
        <v>165424</v>
      </c>
      <c r="K508" s="655">
        <f>+H508+I508+J508</f>
        <v>195200</v>
      </c>
      <c r="L508" s="592"/>
      <c r="M508" s="195"/>
      <c r="N508" s="196" t="s">
        <v>332</v>
      </c>
      <c r="O508" s="203"/>
      <c r="P508" s="203"/>
      <c r="Q508" s="194"/>
      <c r="R508" s="194"/>
      <c r="S508" s="194"/>
      <c r="T508" s="203"/>
      <c r="U508" s="203"/>
      <c r="V508" s="203"/>
      <c r="W508" s="203"/>
      <c r="X508" s="203"/>
      <c r="Y508" s="197"/>
      <c r="Z508" s="197"/>
      <c r="AA508" s="197"/>
      <c r="AB508" s="197"/>
      <c r="AC508" s="197"/>
      <c r="AD508" s="197"/>
      <c r="AE508" s="197"/>
      <c r="AF508" s="197"/>
      <c r="AG508" s="420"/>
      <c r="AH508" s="391"/>
      <c r="AI508" s="202"/>
      <c r="AJ508" s="202"/>
      <c r="AK508" s="316">
        <f t="shared" ref="AK508:AK571" si="1586">+AJ508+AI508+AH508</f>
        <v>0</v>
      </c>
      <c r="AL508" s="391"/>
      <c r="AM508" s="202"/>
      <c r="AN508" s="202"/>
      <c r="AO508" s="392">
        <f t="shared" ref="AO508:AO571" si="1587">+AN508+AM508+AL508</f>
        <v>0</v>
      </c>
      <c r="AP508" s="527"/>
      <c r="AQ508" s="202"/>
      <c r="AR508" s="202"/>
      <c r="AS508" s="316">
        <f t="shared" ref="AS508:AS571" si="1588">+AR508+AQ508+AP508</f>
        <v>0</v>
      </c>
      <c r="AT508" s="391"/>
      <c r="AU508" s="202"/>
      <c r="AV508" s="202"/>
      <c r="AW508" s="392">
        <f t="shared" ref="AW508:AW571" si="1589">+AV508+AU508+AT508</f>
        <v>0</v>
      </c>
      <c r="AX508" s="527">
        <v>0</v>
      </c>
      <c r="AY508" s="202"/>
      <c r="AZ508" s="202">
        <v>0</v>
      </c>
      <c r="BA508" s="316">
        <f t="shared" ref="BA508:BA571" si="1590">+AZ508+AY508+AX508</f>
        <v>0</v>
      </c>
      <c r="BB508" s="391">
        <f>BB509+BB510</f>
        <v>0</v>
      </c>
      <c r="BC508" s="202">
        <f>BC509+BC510</f>
        <v>0</v>
      </c>
      <c r="BD508" s="202">
        <f>BD509+BD510</f>
        <v>0</v>
      </c>
      <c r="BE508" s="392">
        <f>BB508+BC508+BD508</f>
        <v>0</v>
      </c>
      <c r="BF508" s="527">
        <f>BF509+BF510</f>
        <v>7808</v>
      </c>
      <c r="BG508" s="202">
        <f>BG509+BG510</f>
        <v>0</v>
      </c>
      <c r="BH508" s="202">
        <f>BH509+BH510</f>
        <v>89792</v>
      </c>
      <c r="BI508" s="316">
        <f>BF508+BG508+BH508</f>
        <v>97600</v>
      </c>
      <c r="BJ508" s="391">
        <f>BJ509+BJ510</f>
        <v>7808</v>
      </c>
      <c r="BK508" s="202">
        <f>BK509+BK510</f>
        <v>0</v>
      </c>
      <c r="BL508" s="202">
        <f>BL509+BL510</f>
        <v>89792</v>
      </c>
      <c r="BM508" s="392">
        <f>BJ508+BK508+BL508</f>
        <v>97600</v>
      </c>
      <c r="BN508" s="527">
        <f>BN509+BN510</f>
        <v>0</v>
      </c>
      <c r="BO508" s="202">
        <f>BO509+BO510</f>
        <v>0</v>
      </c>
      <c r="BP508" s="202">
        <f>BP509+BP510</f>
        <v>0</v>
      </c>
      <c r="BQ508" s="316">
        <f>BN508+BO508+BP508</f>
        <v>0</v>
      </c>
      <c r="BR508" s="391">
        <f>BR509+BR510</f>
        <v>0</v>
      </c>
      <c r="BS508" s="202">
        <f>BS509+BS510</f>
        <v>0</v>
      </c>
      <c r="BT508" s="202">
        <f>BT509+BT510</f>
        <v>0</v>
      </c>
      <c r="BU508" s="392">
        <f>BR508+BS508+BT508</f>
        <v>0</v>
      </c>
      <c r="BV508" s="527">
        <f>BV509+BV510</f>
        <v>0</v>
      </c>
      <c r="BW508" s="202">
        <f>BW509+BW510</f>
        <v>0</v>
      </c>
      <c r="BX508" s="202">
        <f>BX509+BX510</f>
        <v>0</v>
      </c>
      <c r="BY508" s="316">
        <f>BV508+BW508+BX508</f>
        <v>0</v>
      </c>
      <c r="BZ508" s="391">
        <f>BZ509+BZ510</f>
        <v>0</v>
      </c>
      <c r="CA508" s="202">
        <f>CA509+CA510</f>
        <v>0</v>
      </c>
      <c r="CB508" s="202">
        <f>CB509+CB510</f>
        <v>0</v>
      </c>
      <c r="CC508" s="392">
        <f>BZ508+CA508+CB508</f>
        <v>0</v>
      </c>
      <c r="CD508" s="391">
        <f t="shared" si="1566"/>
        <v>15616</v>
      </c>
      <c r="CE508" s="202">
        <f t="shared" si="1566"/>
        <v>0</v>
      </c>
      <c r="CF508" s="202">
        <f t="shared" si="1566"/>
        <v>179584</v>
      </c>
      <c r="CG508" s="392">
        <f t="shared" si="1566"/>
        <v>195200</v>
      </c>
      <c r="CH508" s="695" t="s">
        <v>739</v>
      </c>
      <c r="CI508" s="118" t="s">
        <v>739</v>
      </c>
      <c r="CJ508" s="801"/>
      <c r="CK508" s="802"/>
      <c r="CL508" s="802"/>
      <c r="CM508" s="803"/>
      <c r="CN508" s="801">
        <v>0</v>
      </c>
      <c r="CO508" s="802">
        <f t="shared" si="1474"/>
        <v>0</v>
      </c>
      <c r="CP508" s="802">
        <f t="shared" si="1475"/>
        <v>15616</v>
      </c>
      <c r="CQ508" s="802">
        <f t="shared" si="1476"/>
        <v>0</v>
      </c>
      <c r="CR508" s="885">
        <f t="shared" si="1477"/>
        <v>179584</v>
      </c>
      <c r="CS508" s="803">
        <f t="shared" si="1478"/>
        <v>195200</v>
      </c>
      <c r="CT508" s="2">
        <f t="shared" si="1479"/>
        <v>0</v>
      </c>
    </row>
    <row r="509" spans="1:612" ht="24.75" customHeight="1" x14ac:dyDescent="0.25">
      <c r="B509" s="580" t="str">
        <f t="shared" ref="B509:B572" si="1591">B508</f>
        <v>C5</v>
      </c>
      <c r="C509" s="598" t="s">
        <v>404</v>
      </c>
      <c r="D509" s="656"/>
      <c r="E509" s="41"/>
      <c r="F509" s="41"/>
      <c r="G509" s="41"/>
      <c r="H509" s="41"/>
      <c r="I509" s="41"/>
      <c r="J509" s="41"/>
      <c r="K509" s="457">
        <v>46000</v>
      </c>
      <c r="L509" s="519"/>
      <c r="M509" s="48"/>
      <c r="N509" s="74" t="s">
        <v>332</v>
      </c>
      <c r="O509" s="80">
        <v>44673</v>
      </c>
      <c r="P509" s="46">
        <v>44778</v>
      </c>
      <c r="Q509" s="51" t="s">
        <v>72</v>
      </c>
      <c r="R509" s="51">
        <v>1</v>
      </c>
      <c r="S509" s="51"/>
      <c r="T509" s="51" t="s">
        <v>28</v>
      </c>
      <c r="U509" s="51" t="s">
        <v>169</v>
      </c>
      <c r="V509" s="51" t="s">
        <v>60</v>
      </c>
      <c r="W509" s="51"/>
      <c r="X509" s="30">
        <v>44673</v>
      </c>
      <c r="Y509" s="30">
        <v>44673</v>
      </c>
      <c r="Z509" s="30">
        <v>44678</v>
      </c>
      <c r="AA509" s="30">
        <v>44698</v>
      </c>
      <c r="AB509" s="30">
        <v>44708</v>
      </c>
      <c r="AC509" s="81" t="s">
        <v>686</v>
      </c>
      <c r="AD509" s="30">
        <v>44711</v>
      </c>
      <c r="AE509" s="30">
        <v>44718</v>
      </c>
      <c r="AF509" s="30">
        <v>44778</v>
      </c>
      <c r="AG509" s="417" t="s">
        <v>400</v>
      </c>
      <c r="AH509" s="389"/>
      <c r="AI509" s="61"/>
      <c r="AJ509" s="61"/>
      <c r="AK509" s="309">
        <f t="shared" si="1586"/>
        <v>0</v>
      </c>
      <c r="AL509" s="389"/>
      <c r="AM509" s="61"/>
      <c r="AN509" s="61"/>
      <c r="AO509" s="390">
        <f t="shared" si="1587"/>
        <v>0</v>
      </c>
      <c r="AP509" s="518"/>
      <c r="AQ509" s="61"/>
      <c r="AR509" s="61"/>
      <c r="AS509" s="309">
        <f t="shared" si="1588"/>
        <v>0</v>
      </c>
      <c r="AT509" s="389"/>
      <c r="AU509" s="61"/>
      <c r="AV509" s="61"/>
      <c r="AW509" s="390">
        <f t="shared" si="1589"/>
        <v>0</v>
      </c>
      <c r="AX509" s="518"/>
      <c r="AY509" s="61"/>
      <c r="AZ509" s="61"/>
      <c r="BA509" s="309">
        <f t="shared" si="1590"/>
        <v>0</v>
      </c>
      <c r="BB509" s="389"/>
      <c r="BC509" s="61"/>
      <c r="BD509" s="61"/>
      <c r="BE509" s="390">
        <f t="shared" ref="BE509:BE564" si="1592">+BD509+BC509+BB509</f>
        <v>0</v>
      </c>
      <c r="BF509" s="530">
        <v>1840</v>
      </c>
      <c r="BG509" s="210"/>
      <c r="BH509" s="210">
        <v>21160</v>
      </c>
      <c r="BI509" s="309">
        <f t="shared" ref="BI509:BI562" si="1593">+BH509+BG509+BF509</f>
        <v>23000</v>
      </c>
      <c r="BJ509" s="389">
        <v>1840</v>
      </c>
      <c r="BK509" s="61"/>
      <c r="BL509" s="61">
        <v>21160</v>
      </c>
      <c r="BM509" s="390">
        <f t="shared" ref="BM509:BM562" si="1594">+BL509+BK509+BJ509</f>
        <v>23000</v>
      </c>
      <c r="BN509" s="518"/>
      <c r="BO509" s="61"/>
      <c r="BP509" s="61"/>
      <c r="BQ509" s="309">
        <f t="shared" ref="BQ509:BQ562" si="1595">+BP509+BO509+BN509</f>
        <v>0</v>
      </c>
      <c r="BR509" s="389"/>
      <c r="BS509" s="61"/>
      <c r="BT509" s="61"/>
      <c r="BU509" s="390">
        <f t="shared" ref="BU509:BU562" si="1596">+BT509+BS509+BR509</f>
        <v>0</v>
      </c>
      <c r="BV509" s="518"/>
      <c r="BW509" s="61"/>
      <c r="BX509" s="61"/>
      <c r="BY509" s="309">
        <f t="shared" ref="BY509:BY562" si="1597">+BX509+BW509+BV509</f>
        <v>0</v>
      </c>
      <c r="BZ509" s="389"/>
      <c r="CA509" s="61"/>
      <c r="CB509" s="61"/>
      <c r="CC509" s="390">
        <f t="shared" ref="CC509:CC562" si="1598">+CB509+CA509+BZ509</f>
        <v>0</v>
      </c>
      <c r="CD509" s="389">
        <f t="shared" si="1566"/>
        <v>3680</v>
      </c>
      <c r="CE509" s="61">
        <f t="shared" si="1566"/>
        <v>0</v>
      </c>
      <c r="CF509" s="61">
        <f t="shared" si="1566"/>
        <v>42320</v>
      </c>
      <c r="CG509" s="390">
        <f t="shared" si="1566"/>
        <v>46000</v>
      </c>
      <c r="CH509" s="695"/>
      <c r="CI509" s="118"/>
      <c r="CJ509" s="786"/>
      <c r="CK509" s="787"/>
      <c r="CL509" s="787"/>
      <c r="CM509" s="788"/>
      <c r="CN509" s="786">
        <v>0</v>
      </c>
      <c r="CO509" s="787">
        <f t="shared" si="1474"/>
        <v>0</v>
      </c>
      <c r="CP509" s="787">
        <f t="shared" si="1475"/>
        <v>3680</v>
      </c>
      <c r="CQ509" s="787">
        <f t="shared" si="1476"/>
        <v>0</v>
      </c>
      <c r="CR509" s="877">
        <f t="shared" si="1477"/>
        <v>42320</v>
      </c>
      <c r="CS509" s="788">
        <f t="shared" si="1478"/>
        <v>46000</v>
      </c>
      <c r="CT509" s="2">
        <f t="shared" si="1479"/>
        <v>0</v>
      </c>
    </row>
    <row r="510" spans="1:612" ht="24.75" customHeight="1" x14ac:dyDescent="0.25">
      <c r="B510" s="580" t="str">
        <f t="shared" si="1591"/>
        <v>C5</v>
      </c>
      <c r="C510" s="598" t="s">
        <v>405</v>
      </c>
      <c r="D510" s="656"/>
      <c r="E510" s="41"/>
      <c r="F510" s="41"/>
      <c r="G510" s="41"/>
      <c r="H510" s="41"/>
      <c r="I510" s="41"/>
      <c r="J510" s="41"/>
      <c r="K510" s="457">
        <v>149200</v>
      </c>
      <c r="L510" s="519"/>
      <c r="M510" s="48"/>
      <c r="N510" s="74" t="s">
        <v>332</v>
      </c>
      <c r="O510" s="80">
        <v>44673</v>
      </c>
      <c r="P510" s="46">
        <v>44778</v>
      </c>
      <c r="Q510" s="51" t="s">
        <v>72</v>
      </c>
      <c r="R510" s="51">
        <v>1</v>
      </c>
      <c r="S510" s="51"/>
      <c r="T510" s="51" t="s">
        <v>28</v>
      </c>
      <c r="U510" s="51" t="s">
        <v>169</v>
      </c>
      <c r="V510" s="51" t="s">
        <v>60</v>
      </c>
      <c r="W510" s="51"/>
      <c r="X510" s="30">
        <v>44673</v>
      </c>
      <c r="Y510" s="30">
        <v>44673</v>
      </c>
      <c r="Z510" s="30">
        <v>44678</v>
      </c>
      <c r="AA510" s="30">
        <v>44698</v>
      </c>
      <c r="AB510" s="30">
        <v>44708</v>
      </c>
      <c r="AC510" s="81" t="s">
        <v>686</v>
      </c>
      <c r="AD510" s="30">
        <v>44711</v>
      </c>
      <c r="AE510" s="30">
        <v>44718</v>
      </c>
      <c r="AF510" s="30">
        <v>44778</v>
      </c>
      <c r="AG510" s="419"/>
      <c r="AH510" s="389"/>
      <c r="AI510" s="61"/>
      <c r="AJ510" s="61"/>
      <c r="AK510" s="309">
        <f t="shared" si="1586"/>
        <v>0</v>
      </c>
      <c r="AL510" s="389"/>
      <c r="AM510" s="61"/>
      <c r="AN510" s="61"/>
      <c r="AO510" s="390">
        <f t="shared" si="1587"/>
        <v>0</v>
      </c>
      <c r="AP510" s="518"/>
      <c r="AQ510" s="61"/>
      <c r="AR510" s="61"/>
      <c r="AS510" s="309">
        <f t="shared" si="1588"/>
        <v>0</v>
      </c>
      <c r="AT510" s="389"/>
      <c r="AU510" s="61"/>
      <c r="AV510" s="61"/>
      <c r="AW510" s="390">
        <f t="shared" si="1589"/>
        <v>0</v>
      </c>
      <c r="AX510" s="518"/>
      <c r="AY510" s="61"/>
      <c r="AZ510" s="61"/>
      <c r="BA510" s="309">
        <f t="shared" si="1590"/>
        <v>0</v>
      </c>
      <c r="BB510" s="389"/>
      <c r="BC510" s="61"/>
      <c r="BD510" s="61"/>
      <c r="BE510" s="390">
        <f t="shared" si="1592"/>
        <v>0</v>
      </c>
      <c r="BF510" s="530">
        <v>5968</v>
      </c>
      <c r="BG510" s="210"/>
      <c r="BH510" s="210">
        <v>68632</v>
      </c>
      <c r="BI510" s="309">
        <f t="shared" si="1593"/>
        <v>74600</v>
      </c>
      <c r="BJ510" s="389">
        <v>5968</v>
      </c>
      <c r="BK510" s="61"/>
      <c r="BL510" s="61">
        <v>68632</v>
      </c>
      <c r="BM510" s="390">
        <f t="shared" si="1594"/>
        <v>74600</v>
      </c>
      <c r="BN510" s="518"/>
      <c r="BO510" s="61"/>
      <c r="BP510" s="61"/>
      <c r="BQ510" s="309">
        <f t="shared" si="1595"/>
        <v>0</v>
      </c>
      <c r="BR510" s="389"/>
      <c r="BS510" s="61"/>
      <c r="BT510" s="61"/>
      <c r="BU510" s="390">
        <f t="shared" si="1596"/>
        <v>0</v>
      </c>
      <c r="BV510" s="518"/>
      <c r="BW510" s="61"/>
      <c r="BX510" s="61"/>
      <c r="BY510" s="309">
        <f t="shared" si="1597"/>
        <v>0</v>
      </c>
      <c r="BZ510" s="389"/>
      <c r="CA510" s="61"/>
      <c r="CB510" s="61"/>
      <c r="CC510" s="390">
        <f t="shared" si="1598"/>
        <v>0</v>
      </c>
      <c r="CD510" s="389">
        <f t="shared" si="1566"/>
        <v>11936</v>
      </c>
      <c r="CE510" s="61">
        <f t="shared" si="1566"/>
        <v>0</v>
      </c>
      <c r="CF510" s="61">
        <f t="shared" si="1566"/>
        <v>137264</v>
      </c>
      <c r="CG510" s="390">
        <f t="shared" si="1566"/>
        <v>149200</v>
      </c>
      <c r="CH510" s="695"/>
      <c r="CI510" s="118"/>
      <c r="CJ510" s="786"/>
      <c r="CK510" s="787"/>
      <c r="CL510" s="787"/>
      <c r="CM510" s="788"/>
      <c r="CN510" s="786">
        <v>0</v>
      </c>
      <c r="CO510" s="787">
        <f t="shared" si="1474"/>
        <v>0</v>
      </c>
      <c r="CP510" s="787">
        <f t="shared" si="1475"/>
        <v>11936</v>
      </c>
      <c r="CQ510" s="787">
        <f t="shared" si="1476"/>
        <v>0</v>
      </c>
      <c r="CR510" s="877">
        <f t="shared" si="1477"/>
        <v>137264</v>
      </c>
      <c r="CS510" s="788">
        <f t="shared" si="1478"/>
        <v>149200</v>
      </c>
      <c r="CT510" s="2">
        <f t="shared" si="1479"/>
        <v>0</v>
      </c>
    </row>
    <row r="511" spans="1:612" ht="24.75" customHeight="1" x14ac:dyDescent="0.25">
      <c r="B511" s="580" t="str">
        <f t="shared" si="1591"/>
        <v>C5</v>
      </c>
      <c r="C511" s="597" t="s">
        <v>406</v>
      </c>
      <c r="D511" s="630">
        <f t="shared" ref="D511:G511" si="1599">+D512+D522+D514+D515</f>
        <v>8156087</v>
      </c>
      <c r="E511" s="38">
        <f t="shared" si="1599"/>
        <v>0</v>
      </c>
      <c r="F511" s="38">
        <f t="shared" si="1599"/>
        <v>45311587</v>
      </c>
      <c r="G511" s="38">
        <f t="shared" si="1599"/>
        <v>53467674</v>
      </c>
      <c r="H511" s="38">
        <v>7958860.1699999999</v>
      </c>
      <c r="I511" s="38"/>
      <c r="J511" s="38">
        <v>44215889.829999998</v>
      </c>
      <c r="K511" s="631">
        <f>+H511+J511</f>
        <v>52174750</v>
      </c>
      <c r="L511" s="584"/>
      <c r="M511" s="38"/>
      <c r="N511" s="76"/>
      <c r="O511" s="39"/>
      <c r="P511" s="39"/>
      <c r="Q511" s="77"/>
      <c r="R511" s="77"/>
      <c r="S511" s="77"/>
      <c r="T511" s="78"/>
      <c r="U511" s="77"/>
      <c r="V511" s="40"/>
      <c r="W511" s="40"/>
      <c r="X511" s="40"/>
      <c r="Y511" s="40"/>
      <c r="Z511" s="40"/>
      <c r="AA511" s="40"/>
      <c r="AB511" s="40"/>
      <c r="AC511" s="40"/>
      <c r="AD511" s="40"/>
      <c r="AE511" s="40"/>
      <c r="AF511" s="40"/>
      <c r="AG511" s="414"/>
      <c r="AH511" s="333">
        <f>+AH512+AH513+AH522+AH514+AH515</f>
        <v>0</v>
      </c>
      <c r="AI511" s="22">
        <f>+AI512+AI513+AI522+AI514+AI515</f>
        <v>0</v>
      </c>
      <c r="AJ511" s="22">
        <f>+AJ512+AJ513+AJ522+AJ514+AJ515</f>
        <v>0</v>
      </c>
      <c r="AK511" s="281">
        <f t="shared" si="1586"/>
        <v>0</v>
      </c>
      <c r="AL511" s="333">
        <f>+AL512+AL513+AL522+AL514+AL515</f>
        <v>0</v>
      </c>
      <c r="AM511" s="22">
        <f>+AM512+AM513+AM522+AM514+AM515</f>
        <v>0</v>
      </c>
      <c r="AN511" s="22">
        <f>+AN512+AN513+AN522+AN514+AN515</f>
        <v>0</v>
      </c>
      <c r="AO511" s="334">
        <f t="shared" si="1587"/>
        <v>0</v>
      </c>
      <c r="AP511" s="492">
        <f>+AP512+AP513+AP522+AP514+AP515</f>
        <v>0</v>
      </c>
      <c r="AQ511" s="22">
        <f>+AQ512+AQ513+AQ522+AQ514+AQ515</f>
        <v>0</v>
      </c>
      <c r="AR511" s="22">
        <f>+AR512+AR513+AR522+AR514+AR515</f>
        <v>0</v>
      </c>
      <c r="AS511" s="281">
        <f t="shared" si="1588"/>
        <v>0</v>
      </c>
      <c r="AT511" s="333">
        <f>+AT512+AT513+AT522+AT514+AT515</f>
        <v>0</v>
      </c>
      <c r="AU511" s="22">
        <f>+AU512+AU513+AU522+AU514+AU515</f>
        <v>0</v>
      </c>
      <c r="AV511" s="22">
        <f>+AV512+AV513+AV522+AV514+AV515</f>
        <v>0</v>
      </c>
      <c r="AW511" s="334">
        <f t="shared" si="1589"/>
        <v>0</v>
      </c>
      <c r="AX511" s="492">
        <f>+AX512+AX513+AX522+AX514+AX515</f>
        <v>0</v>
      </c>
      <c r="AY511" s="22">
        <f>+AY512+AY513+AY522+AY514+AY515</f>
        <v>0</v>
      </c>
      <c r="AZ511" s="22">
        <f>+AZ512+AZ513+AZ522+AZ514+AZ515</f>
        <v>0</v>
      </c>
      <c r="BA511" s="281">
        <f t="shared" si="1590"/>
        <v>0</v>
      </c>
      <c r="BB511" s="333">
        <f>BB512+BB513+BB514+BB515</f>
        <v>0</v>
      </c>
      <c r="BC511" s="22">
        <f t="shared" ref="BC511" si="1600">BC512+BC513+BC514+BC515</f>
        <v>0</v>
      </c>
      <c r="BD511" s="22">
        <f t="shared" ref="BD511" si="1601">BD512+BD513+BD514+BD515</f>
        <v>0</v>
      </c>
      <c r="BE511" s="334">
        <f t="shared" si="1592"/>
        <v>0</v>
      </c>
      <c r="BF511" s="492">
        <f>BF512+BF513+BF514+BF515</f>
        <v>0</v>
      </c>
      <c r="BG511" s="22">
        <f t="shared" ref="BG511" si="1602">BG512+BG513+BG514+BG515</f>
        <v>0</v>
      </c>
      <c r="BH511" s="22">
        <f t="shared" ref="BH511" si="1603">BH512+BH513+BH514+BH515</f>
        <v>0</v>
      </c>
      <c r="BI511" s="281">
        <f t="shared" si="1593"/>
        <v>0</v>
      </c>
      <c r="BJ511" s="333">
        <f>BJ512+BJ513+BJ514+BJ515</f>
        <v>0</v>
      </c>
      <c r="BK511" s="22">
        <f t="shared" ref="BK511" si="1604">BK512+BK513+BK514+BK515</f>
        <v>0</v>
      </c>
      <c r="BL511" s="22">
        <f t="shared" ref="BL511" si="1605">BL512+BL513+BL514+BL515</f>
        <v>0</v>
      </c>
      <c r="BM511" s="334">
        <f t="shared" si="1594"/>
        <v>0</v>
      </c>
      <c r="BN511" s="492">
        <f>BN512+BN513+BN514+BN515</f>
        <v>0</v>
      </c>
      <c r="BO511" s="22">
        <f t="shared" ref="BO511" si="1606">BO512+BO513+BO514+BO515</f>
        <v>0</v>
      </c>
      <c r="BP511" s="22">
        <f t="shared" ref="BP511" si="1607">BP512+BP513+BP514+BP515</f>
        <v>0</v>
      </c>
      <c r="BQ511" s="281">
        <f t="shared" si="1595"/>
        <v>0</v>
      </c>
      <c r="BR511" s="333">
        <f>BR512+BR513+BR514+BR515</f>
        <v>0</v>
      </c>
      <c r="BS511" s="22">
        <f t="shared" ref="BS511" si="1608">BS512+BS513+BS514+BS515</f>
        <v>0</v>
      </c>
      <c r="BT511" s="22">
        <f t="shared" ref="BT511" si="1609">BT512+BT513+BT514+BT515</f>
        <v>0</v>
      </c>
      <c r="BU511" s="334">
        <f t="shared" si="1596"/>
        <v>0</v>
      </c>
      <c r="BV511" s="492">
        <f>BV512+BV513+BV514+BV515</f>
        <v>0</v>
      </c>
      <c r="BW511" s="22">
        <f t="shared" ref="BW511" si="1610">BW512+BW513+BW514+BW515</f>
        <v>0</v>
      </c>
      <c r="BX511" s="22">
        <f t="shared" ref="BX511" si="1611">BX512+BX513+BX514+BX515</f>
        <v>0</v>
      </c>
      <c r="BY511" s="281">
        <f t="shared" si="1597"/>
        <v>0</v>
      </c>
      <c r="BZ511" s="333">
        <f>BZ512+BZ513+BZ514+BZ515</f>
        <v>0</v>
      </c>
      <c r="CA511" s="22">
        <f t="shared" ref="CA511:CB511" si="1612">CA512+CA513+CA514+CA515</f>
        <v>0</v>
      </c>
      <c r="CB511" s="22">
        <f t="shared" si="1612"/>
        <v>0</v>
      </c>
      <c r="CC511" s="334">
        <f t="shared" si="1598"/>
        <v>0</v>
      </c>
      <c r="CD511" s="333">
        <f t="shared" si="1566"/>
        <v>0</v>
      </c>
      <c r="CE511" s="22">
        <f t="shared" si="1566"/>
        <v>0</v>
      </c>
      <c r="CF511" s="22">
        <f t="shared" si="1566"/>
        <v>0</v>
      </c>
      <c r="CG511" s="334">
        <f t="shared" si="1566"/>
        <v>0</v>
      </c>
      <c r="CH511" s="695" t="s">
        <v>739</v>
      </c>
      <c r="CI511" s="118" t="s">
        <v>775</v>
      </c>
      <c r="CJ511" s="750">
        <f>IF(H511=0,IF(CD511&gt;0,"Error",H511-CD511),H511-CD511)</f>
        <v>7958860.1699999999</v>
      </c>
      <c r="CK511" s="751">
        <f t="shared" ref="CK511" si="1613">IF(I511=0,IF(CE511&gt;0,"Error",I511-CE511),I511-CE511)</f>
        <v>0</v>
      </c>
      <c r="CL511" s="751">
        <f t="shared" ref="CL511" si="1614">IF(J511=0,IF(CF511&gt;0,"Error",J511-CF511),J511-CF511)</f>
        <v>44215889.829999998</v>
      </c>
      <c r="CM511" s="752">
        <f t="shared" ref="CM511" si="1615">IF(K511=0,IF(CG511&gt;0,"Error",K511-CG511),K511-CG511)</f>
        <v>52174750</v>
      </c>
      <c r="CN511" s="750">
        <v>0</v>
      </c>
      <c r="CO511" s="751">
        <f t="shared" si="1474"/>
        <v>0</v>
      </c>
      <c r="CP511" s="751">
        <f t="shared" si="1475"/>
        <v>0</v>
      </c>
      <c r="CQ511" s="751">
        <f t="shared" si="1476"/>
        <v>0</v>
      </c>
      <c r="CR511" s="863">
        <f t="shared" si="1477"/>
        <v>0</v>
      </c>
      <c r="CS511" s="752">
        <f t="shared" si="1478"/>
        <v>0</v>
      </c>
      <c r="CT511" s="2">
        <f t="shared" si="1479"/>
        <v>0</v>
      </c>
    </row>
    <row r="512" spans="1:612" s="4" customFormat="1" ht="24.75" customHeight="1" x14ac:dyDescent="0.25">
      <c r="A512" s="7"/>
      <c r="B512" s="580" t="str">
        <f t="shared" si="1591"/>
        <v>C5</v>
      </c>
      <c r="C512" s="605" t="s">
        <v>407</v>
      </c>
      <c r="D512" s="649">
        <v>8024829</v>
      </c>
      <c r="E512" s="278"/>
      <c r="F512" s="278">
        <v>44999469</v>
      </c>
      <c r="G512" s="278">
        <f>+D512+E512+F512</f>
        <v>53024298</v>
      </c>
      <c r="H512" s="690">
        <v>7958860</v>
      </c>
      <c r="I512" s="278"/>
      <c r="J512" s="690">
        <v>44215890</v>
      </c>
      <c r="K512" s="458">
        <f>+H512+I512+J512</f>
        <v>52174750</v>
      </c>
      <c r="L512" s="589"/>
      <c r="M512" s="69"/>
      <c r="N512" s="74" t="s">
        <v>332</v>
      </c>
      <c r="O512" s="66"/>
      <c r="P512" s="73"/>
      <c r="Q512" s="85"/>
      <c r="R512" s="85"/>
      <c r="S512" s="85"/>
      <c r="T512" s="73"/>
      <c r="U512" s="73"/>
      <c r="V512" s="73"/>
      <c r="W512" s="73"/>
      <c r="X512" s="73"/>
      <c r="Y512" s="73"/>
      <c r="Z512" s="73"/>
      <c r="AA512" s="73"/>
      <c r="AB512" s="73"/>
      <c r="AC512" s="73"/>
      <c r="AD512" s="73"/>
      <c r="AE512" s="73"/>
      <c r="AF512" s="73"/>
      <c r="AG512" s="419"/>
      <c r="AH512" s="385"/>
      <c r="AI512" s="75"/>
      <c r="AJ512" s="75"/>
      <c r="AK512" s="314">
        <f t="shared" si="1586"/>
        <v>0</v>
      </c>
      <c r="AL512" s="385"/>
      <c r="AM512" s="75"/>
      <c r="AN512" s="75"/>
      <c r="AO512" s="386">
        <f t="shared" si="1587"/>
        <v>0</v>
      </c>
      <c r="AP512" s="525"/>
      <c r="AQ512" s="75"/>
      <c r="AR512" s="75"/>
      <c r="AS512" s="314">
        <f t="shared" si="1588"/>
        <v>0</v>
      </c>
      <c r="AT512" s="385"/>
      <c r="AU512" s="75"/>
      <c r="AV512" s="75"/>
      <c r="AW512" s="386">
        <f t="shared" si="1589"/>
        <v>0</v>
      </c>
      <c r="AX512" s="525"/>
      <c r="AY512" s="75"/>
      <c r="AZ512" s="75"/>
      <c r="BA512" s="314">
        <f t="shared" si="1590"/>
        <v>0</v>
      </c>
      <c r="BB512" s="385"/>
      <c r="BC512" s="75"/>
      <c r="BD512" s="75"/>
      <c r="BE512" s="386">
        <f t="shared" si="1592"/>
        <v>0</v>
      </c>
      <c r="BF512" s="525"/>
      <c r="BG512" s="75"/>
      <c r="BH512" s="75"/>
      <c r="BI512" s="314">
        <f t="shared" si="1593"/>
        <v>0</v>
      </c>
      <c r="BJ512" s="385"/>
      <c r="BK512" s="75"/>
      <c r="BL512" s="75"/>
      <c r="BM512" s="386">
        <f t="shared" si="1594"/>
        <v>0</v>
      </c>
      <c r="BN512" s="525"/>
      <c r="BO512" s="75"/>
      <c r="BP512" s="75"/>
      <c r="BQ512" s="314">
        <f t="shared" si="1595"/>
        <v>0</v>
      </c>
      <c r="BR512" s="385"/>
      <c r="BS512" s="75"/>
      <c r="BT512" s="75"/>
      <c r="BU512" s="386">
        <f t="shared" si="1596"/>
        <v>0</v>
      </c>
      <c r="BV512" s="525"/>
      <c r="BW512" s="75"/>
      <c r="BX512" s="75"/>
      <c r="BY512" s="314">
        <f t="shared" si="1597"/>
        <v>0</v>
      </c>
      <c r="BZ512" s="385"/>
      <c r="CA512" s="75"/>
      <c r="CB512" s="75"/>
      <c r="CC512" s="386">
        <f t="shared" si="1598"/>
        <v>0</v>
      </c>
      <c r="CD512" s="385">
        <f t="shared" si="1566"/>
        <v>0</v>
      </c>
      <c r="CE512" s="75">
        <f t="shared" si="1566"/>
        <v>0</v>
      </c>
      <c r="CF512" s="75">
        <f t="shared" si="1566"/>
        <v>0</v>
      </c>
      <c r="CG512" s="386">
        <f t="shared" si="1566"/>
        <v>0</v>
      </c>
      <c r="CH512" s="695"/>
      <c r="CI512" s="118"/>
      <c r="CJ512" s="795"/>
      <c r="CK512" s="796"/>
      <c r="CL512" s="796"/>
      <c r="CM512" s="797"/>
      <c r="CN512" s="795">
        <v>0</v>
      </c>
      <c r="CO512" s="796">
        <f t="shared" si="1474"/>
        <v>0</v>
      </c>
      <c r="CP512" s="796">
        <f t="shared" si="1475"/>
        <v>0</v>
      </c>
      <c r="CQ512" s="796">
        <f t="shared" si="1476"/>
        <v>0</v>
      </c>
      <c r="CR512" s="883">
        <f t="shared" si="1477"/>
        <v>0</v>
      </c>
      <c r="CS512" s="797">
        <f t="shared" si="1478"/>
        <v>0</v>
      </c>
      <c r="CT512" s="2">
        <f t="shared" si="1479"/>
        <v>0</v>
      </c>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c r="LJ512" s="2"/>
      <c r="LK512" s="2"/>
      <c r="LL512" s="2"/>
      <c r="LM512" s="2"/>
      <c r="LN512" s="2"/>
      <c r="LO512" s="2"/>
      <c r="LP512" s="2"/>
      <c r="LQ512" s="2"/>
      <c r="LR512" s="2"/>
      <c r="LS512" s="2"/>
      <c r="LT512" s="2"/>
      <c r="LU512" s="2"/>
      <c r="LV512" s="2"/>
      <c r="LW512" s="2"/>
      <c r="LX512" s="2"/>
      <c r="LY512" s="2"/>
      <c r="LZ512" s="2"/>
      <c r="MA512" s="2"/>
      <c r="MB512" s="2"/>
      <c r="MC512" s="2"/>
      <c r="MD512" s="2"/>
      <c r="ME512" s="2"/>
      <c r="MF512" s="2"/>
      <c r="MG512" s="2"/>
      <c r="MH512" s="2"/>
      <c r="MI512" s="2"/>
      <c r="MJ512" s="2"/>
      <c r="MK512" s="2"/>
      <c r="ML512" s="2"/>
      <c r="MM512" s="2"/>
      <c r="MN512" s="2"/>
      <c r="MO512" s="2"/>
      <c r="MP512" s="2"/>
      <c r="MQ512" s="2"/>
      <c r="MR512" s="2"/>
      <c r="MS512" s="2"/>
      <c r="MT512" s="2"/>
      <c r="MU512" s="2"/>
      <c r="MV512" s="2"/>
      <c r="MW512" s="2"/>
      <c r="MX512" s="2"/>
      <c r="MY512" s="2"/>
      <c r="MZ512" s="2"/>
      <c r="NA512" s="2"/>
      <c r="NB512" s="2"/>
      <c r="NC512" s="2"/>
      <c r="ND512" s="2"/>
      <c r="NE512" s="2"/>
      <c r="NF512" s="2"/>
      <c r="NG512" s="2"/>
      <c r="NH512" s="2"/>
      <c r="NI512" s="2"/>
      <c r="NJ512" s="2"/>
      <c r="NK512" s="2"/>
      <c r="NL512" s="2"/>
      <c r="NM512" s="2"/>
      <c r="NN512" s="2"/>
      <c r="NO512" s="2"/>
      <c r="NP512" s="2"/>
      <c r="NQ512" s="2"/>
      <c r="NR512" s="2"/>
      <c r="NS512" s="2"/>
      <c r="NT512" s="2"/>
      <c r="NU512" s="2"/>
      <c r="NV512" s="2"/>
      <c r="NW512" s="2"/>
      <c r="NX512" s="2"/>
      <c r="NY512" s="2"/>
      <c r="NZ512" s="2"/>
      <c r="OA512" s="2"/>
      <c r="OB512" s="2"/>
      <c r="OC512" s="2"/>
      <c r="OD512" s="2"/>
      <c r="OE512" s="2"/>
      <c r="OF512" s="2"/>
      <c r="OG512" s="2"/>
      <c r="OH512" s="2"/>
      <c r="OI512" s="2"/>
      <c r="OJ512" s="2"/>
      <c r="OK512" s="2"/>
      <c r="OL512" s="2"/>
      <c r="OM512" s="2"/>
      <c r="ON512" s="2"/>
      <c r="OO512" s="2"/>
      <c r="OP512" s="2"/>
      <c r="OQ512" s="2"/>
      <c r="OR512" s="2"/>
      <c r="OS512" s="2"/>
      <c r="OT512" s="2"/>
      <c r="OU512" s="2"/>
      <c r="OV512" s="2"/>
      <c r="OW512" s="2"/>
      <c r="OX512" s="2"/>
      <c r="OY512" s="2"/>
      <c r="OZ512" s="2"/>
      <c r="PA512" s="2"/>
      <c r="PB512" s="2"/>
      <c r="PC512" s="2"/>
      <c r="PD512" s="2"/>
      <c r="PE512" s="2"/>
      <c r="PF512" s="2"/>
      <c r="PG512" s="2"/>
      <c r="PH512" s="2"/>
      <c r="PI512" s="2"/>
      <c r="PJ512" s="2"/>
      <c r="PK512" s="2"/>
      <c r="PL512" s="2"/>
      <c r="PM512" s="2"/>
      <c r="PN512" s="2"/>
      <c r="PO512" s="2"/>
      <c r="PP512" s="2"/>
      <c r="PQ512" s="2"/>
      <c r="PR512" s="2"/>
      <c r="PS512" s="2"/>
      <c r="PT512" s="2"/>
      <c r="PU512" s="2"/>
      <c r="PV512" s="2"/>
      <c r="PW512" s="2"/>
      <c r="PX512" s="2"/>
      <c r="PY512" s="2"/>
      <c r="PZ512" s="2"/>
      <c r="QA512" s="2"/>
      <c r="QB512" s="2"/>
      <c r="QC512" s="2"/>
      <c r="QD512" s="2"/>
      <c r="QE512" s="2"/>
      <c r="QF512" s="2"/>
      <c r="QG512" s="2"/>
      <c r="QH512" s="2"/>
      <c r="QI512" s="2"/>
      <c r="QJ512" s="2"/>
      <c r="QK512" s="2"/>
      <c r="QL512" s="2"/>
      <c r="QM512" s="2"/>
      <c r="QN512" s="2"/>
      <c r="QO512" s="2"/>
      <c r="QP512" s="2"/>
      <c r="QQ512" s="2"/>
      <c r="QR512" s="2"/>
      <c r="QS512" s="2"/>
      <c r="QT512" s="2"/>
      <c r="QU512" s="2"/>
      <c r="QV512" s="2"/>
      <c r="QW512" s="2"/>
      <c r="QX512" s="2"/>
      <c r="QY512" s="2"/>
      <c r="QZ512" s="2"/>
      <c r="RA512" s="2"/>
      <c r="RB512" s="2"/>
      <c r="RC512" s="2"/>
      <c r="RD512" s="2"/>
      <c r="RE512" s="2"/>
      <c r="RF512" s="2"/>
      <c r="RG512" s="2"/>
      <c r="RH512" s="2"/>
      <c r="RI512" s="2"/>
      <c r="RJ512" s="2"/>
      <c r="RK512" s="2"/>
      <c r="RL512" s="2"/>
      <c r="RM512" s="2"/>
      <c r="RN512" s="2"/>
      <c r="RO512" s="2"/>
      <c r="RP512" s="2"/>
      <c r="RQ512" s="2"/>
      <c r="RR512" s="2"/>
      <c r="RS512" s="2"/>
      <c r="RT512" s="2"/>
      <c r="RU512" s="2"/>
      <c r="RV512" s="2"/>
      <c r="RW512" s="2"/>
      <c r="RX512" s="2"/>
      <c r="RY512" s="2"/>
      <c r="RZ512" s="2"/>
      <c r="SA512" s="2"/>
      <c r="SB512" s="2"/>
      <c r="SC512" s="2"/>
      <c r="SD512" s="2"/>
      <c r="SE512" s="2"/>
      <c r="SF512" s="2"/>
      <c r="SG512" s="2"/>
      <c r="SH512" s="2"/>
      <c r="SI512" s="2"/>
      <c r="SJ512" s="2"/>
      <c r="SK512" s="2"/>
      <c r="SL512" s="2"/>
      <c r="SM512" s="2"/>
      <c r="SN512" s="2"/>
      <c r="SO512" s="2"/>
      <c r="SP512" s="2"/>
      <c r="SQ512" s="2"/>
      <c r="SR512" s="2"/>
      <c r="SS512" s="2"/>
      <c r="ST512" s="2"/>
      <c r="SU512" s="2"/>
      <c r="SV512" s="2"/>
      <c r="SW512" s="2"/>
      <c r="SX512" s="2"/>
      <c r="SY512" s="2"/>
      <c r="SZ512" s="2"/>
      <c r="TA512" s="2"/>
      <c r="TB512" s="2"/>
      <c r="TC512" s="2"/>
      <c r="TD512" s="2"/>
      <c r="TE512" s="2"/>
      <c r="TF512" s="2"/>
      <c r="TG512" s="2"/>
      <c r="TH512" s="2"/>
      <c r="TI512" s="2"/>
      <c r="TJ512" s="2"/>
      <c r="TK512" s="2"/>
      <c r="TL512" s="2"/>
      <c r="TM512" s="2"/>
      <c r="TN512" s="2"/>
      <c r="TO512" s="2"/>
      <c r="TP512" s="2"/>
      <c r="TQ512" s="2"/>
      <c r="TR512" s="2"/>
      <c r="TS512" s="2"/>
      <c r="TT512" s="2"/>
      <c r="TU512" s="2"/>
      <c r="TV512" s="2"/>
      <c r="TW512" s="2"/>
      <c r="TX512" s="2"/>
      <c r="TY512" s="2"/>
      <c r="TZ512" s="2"/>
      <c r="UA512" s="2"/>
      <c r="UB512" s="2"/>
      <c r="UC512" s="2"/>
      <c r="UD512" s="2"/>
      <c r="UE512" s="2"/>
      <c r="UF512" s="2"/>
      <c r="UG512" s="2"/>
      <c r="UH512" s="2"/>
      <c r="UI512" s="2"/>
      <c r="UJ512" s="2"/>
      <c r="UK512" s="2"/>
      <c r="UL512" s="2"/>
      <c r="UM512" s="2"/>
      <c r="UN512" s="2"/>
      <c r="UO512" s="2"/>
      <c r="UP512" s="2"/>
      <c r="UQ512" s="2"/>
      <c r="UR512" s="2"/>
      <c r="US512" s="2"/>
      <c r="UT512" s="2"/>
      <c r="UU512" s="2"/>
      <c r="UV512" s="2"/>
      <c r="UW512" s="2"/>
      <c r="UX512" s="2"/>
      <c r="UY512" s="2"/>
      <c r="UZ512" s="2"/>
      <c r="VA512" s="2"/>
      <c r="VB512" s="2"/>
      <c r="VC512" s="2"/>
      <c r="VD512" s="2"/>
      <c r="VE512" s="2"/>
      <c r="VF512" s="2"/>
      <c r="VG512" s="2"/>
      <c r="VH512" s="2"/>
      <c r="VI512" s="2"/>
      <c r="VJ512" s="2"/>
      <c r="VK512" s="2"/>
      <c r="VL512" s="2"/>
      <c r="VM512" s="2"/>
      <c r="VN512" s="2"/>
      <c r="VO512" s="2"/>
      <c r="VP512" s="2"/>
      <c r="VQ512" s="2"/>
      <c r="VR512" s="2"/>
      <c r="VS512" s="2"/>
      <c r="VT512" s="2"/>
      <c r="VU512" s="2"/>
      <c r="VV512" s="2"/>
      <c r="VW512" s="2"/>
      <c r="VX512" s="2"/>
      <c r="VY512" s="2"/>
      <c r="VZ512" s="2"/>
      <c r="WA512" s="2"/>
      <c r="WB512" s="2"/>
      <c r="WC512" s="2"/>
      <c r="WD512" s="2"/>
      <c r="WE512" s="2"/>
      <c r="WF512" s="2"/>
      <c r="WG512" s="2"/>
      <c r="WH512" s="2"/>
      <c r="WI512" s="2"/>
      <c r="WJ512" s="2"/>
      <c r="WK512" s="2"/>
      <c r="WL512" s="2"/>
      <c r="WM512" s="2"/>
      <c r="WN512" s="2"/>
    </row>
    <row r="513" spans="1:612" s="7" customFormat="1" ht="24.75" customHeight="1" x14ac:dyDescent="0.25">
      <c r="B513" s="580" t="str">
        <f t="shared" si="1591"/>
        <v>C5</v>
      </c>
      <c r="C513" s="605" t="s">
        <v>408</v>
      </c>
      <c r="D513" s="649"/>
      <c r="E513" s="278"/>
      <c r="F513" s="278"/>
      <c r="G513" s="278"/>
      <c r="H513" s="278"/>
      <c r="I513" s="278"/>
      <c r="J513" s="278"/>
      <c r="K513" s="458">
        <f>+K512*0.1</f>
        <v>5217475</v>
      </c>
      <c r="L513" s="589"/>
      <c r="M513" s="69"/>
      <c r="N513" s="74" t="s">
        <v>332</v>
      </c>
      <c r="O513" s="83"/>
      <c r="P513" s="72"/>
      <c r="Q513" s="65"/>
      <c r="R513" s="65"/>
      <c r="S513" s="65"/>
      <c r="T513" s="72"/>
      <c r="U513" s="72"/>
      <c r="V513" s="72"/>
      <c r="W513" s="72"/>
      <c r="X513" s="72"/>
      <c r="Y513" s="73"/>
      <c r="Z513" s="73"/>
      <c r="AA513" s="73"/>
      <c r="AB513" s="73"/>
      <c r="AC513" s="73"/>
      <c r="AD513" s="73"/>
      <c r="AE513" s="73"/>
      <c r="AF513" s="73"/>
      <c r="AG513" s="419"/>
      <c r="AH513" s="385"/>
      <c r="AI513" s="75"/>
      <c r="AJ513" s="75"/>
      <c r="AK513" s="314">
        <f t="shared" si="1586"/>
        <v>0</v>
      </c>
      <c r="AL513" s="385"/>
      <c r="AM513" s="75"/>
      <c r="AN513" s="75"/>
      <c r="AO513" s="386">
        <f t="shared" si="1587"/>
        <v>0</v>
      </c>
      <c r="AP513" s="525"/>
      <c r="AQ513" s="75"/>
      <c r="AR513" s="75"/>
      <c r="AS513" s="314">
        <f t="shared" si="1588"/>
        <v>0</v>
      </c>
      <c r="AT513" s="385"/>
      <c r="AU513" s="75"/>
      <c r="AV513" s="75"/>
      <c r="AW513" s="386">
        <f t="shared" si="1589"/>
        <v>0</v>
      </c>
      <c r="AX513" s="525"/>
      <c r="AY513" s="75"/>
      <c r="AZ513" s="75"/>
      <c r="BA513" s="314">
        <f t="shared" si="1590"/>
        <v>0</v>
      </c>
      <c r="BB513" s="385"/>
      <c r="BC513" s="75"/>
      <c r="BD513" s="75"/>
      <c r="BE513" s="386">
        <f t="shared" si="1592"/>
        <v>0</v>
      </c>
      <c r="BF513" s="525"/>
      <c r="BG513" s="75"/>
      <c r="BH513" s="75"/>
      <c r="BI513" s="314">
        <f t="shared" si="1593"/>
        <v>0</v>
      </c>
      <c r="BJ513" s="385"/>
      <c r="BK513" s="75"/>
      <c r="BL513" s="75"/>
      <c r="BM513" s="386">
        <f t="shared" si="1594"/>
        <v>0</v>
      </c>
      <c r="BN513" s="525"/>
      <c r="BO513" s="75"/>
      <c r="BP513" s="75"/>
      <c r="BQ513" s="314">
        <f t="shared" si="1595"/>
        <v>0</v>
      </c>
      <c r="BR513" s="385"/>
      <c r="BS513" s="75"/>
      <c r="BT513" s="75"/>
      <c r="BU513" s="386">
        <f t="shared" si="1596"/>
        <v>0</v>
      </c>
      <c r="BV513" s="525"/>
      <c r="BW513" s="75"/>
      <c r="BX513" s="75"/>
      <c r="BY513" s="314">
        <f t="shared" si="1597"/>
        <v>0</v>
      </c>
      <c r="BZ513" s="385"/>
      <c r="CA513" s="75"/>
      <c r="CB513" s="75"/>
      <c r="CC513" s="386">
        <f t="shared" si="1598"/>
        <v>0</v>
      </c>
      <c r="CD513" s="385">
        <f t="shared" si="1566"/>
        <v>0</v>
      </c>
      <c r="CE513" s="75">
        <f t="shared" si="1566"/>
        <v>0</v>
      </c>
      <c r="CF513" s="75">
        <f t="shared" si="1566"/>
        <v>0</v>
      </c>
      <c r="CG513" s="386">
        <f t="shared" si="1566"/>
        <v>0</v>
      </c>
      <c r="CH513" s="700"/>
      <c r="CI513" s="701"/>
      <c r="CJ513" s="795"/>
      <c r="CK513" s="796"/>
      <c r="CL513" s="796"/>
      <c r="CM513" s="797"/>
      <c r="CN513" s="795">
        <v>0</v>
      </c>
      <c r="CO513" s="796">
        <f t="shared" si="1474"/>
        <v>0</v>
      </c>
      <c r="CP513" s="796">
        <f t="shared" si="1475"/>
        <v>0</v>
      </c>
      <c r="CQ513" s="796">
        <f t="shared" si="1476"/>
        <v>0</v>
      </c>
      <c r="CR513" s="883">
        <f t="shared" si="1477"/>
        <v>0</v>
      </c>
      <c r="CS513" s="797">
        <f t="shared" si="1478"/>
        <v>0</v>
      </c>
      <c r="CT513" s="2">
        <f t="shared" si="1479"/>
        <v>0</v>
      </c>
    </row>
    <row r="514" spans="1:612" s="7" customFormat="1" ht="24.75" customHeight="1" x14ac:dyDescent="0.25">
      <c r="B514" s="580" t="str">
        <f t="shared" si="1591"/>
        <v>C5</v>
      </c>
      <c r="C514" s="605" t="s">
        <v>659</v>
      </c>
      <c r="D514" s="649">
        <v>32497</v>
      </c>
      <c r="E514" s="278"/>
      <c r="F514" s="278">
        <v>180540</v>
      </c>
      <c r="G514" s="278">
        <f>+D514+E514+F514</f>
        <v>213037</v>
      </c>
      <c r="H514" s="278">
        <v>32497</v>
      </c>
      <c r="I514" s="278"/>
      <c r="J514" s="278">
        <v>180540</v>
      </c>
      <c r="K514" s="458">
        <f>J514+H514+I514</f>
        <v>213037</v>
      </c>
      <c r="L514" s="589"/>
      <c r="M514" s="69"/>
      <c r="N514" s="74" t="s">
        <v>332</v>
      </c>
      <c r="O514" s="83"/>
      <c r="P514" s="72"/>
      <c r="Q514" s="65"/>
      <c r="R514" s="65"/>
      <c r="S514" s="65"/>
      <c r="T514" s="72"/>
      <c r="U514" s="72"/>
      <c r="V514" s="72"/>
      <c r="W514" s="72"/>
      <c r="X514" s="72"/>
      <c r="Y514" s="73"/>
      <c r="Z514" s="73"/>
      <c r="AA514" s="73"/>
      <c r="AB514" s="73"/>
      <c r="AC514" s="73"/>
      <c r="AD514" s="73"/>
      <c r="AE514" s="73"/>
      <c r="AF514" s="73"/>
      <c r="AG514" s="419"/>
      <c r="AH514" s="385"/>
      <c r="AI514" s="75"/>
      <c r="AJ514" s="75"/>
      <c r="AK514" s="314">
        <f t="shared" si="1586"/>
        <v>0</v>
      </c>
      <c r="AL514" s="385"/>
      <c r="AM514" s="75"/>
      <c r="AN514" s="75"/>
      <c r="AO514" s="386">
        <f t="shared" si="1587"/>
        <v>0</v>
      </c>
      <c r="AP514" s="525"/>
      <c r="AQ514" s="75"/>
      <c r="AR514" s="75"/>
      <c r="AS514" s="314">
        <f t="shared" si="1588"/>
        <v>0</v>
      </c>
      <c r="AT514" s="385"/>
      <c r="AU514" s="75"/>
      <c r="AV514" s="75"/>
      <c r="AW514" s="386">
        <f t="shared" si="1589"/>
        <v>0</v>
      </c>
      <c r="AX514" s="525"/>
      <c r="AY514" s="75"/>
      <c r="AZ514" s="75"/>
      <c r="BA514" s="314">
        <f t="shared" si="1590"/>
        <v>0</v>
      </c>
      <c r="BB514" s="385"/>
      <c r="BC514" s="75"/>
      <c r="BD514" s="75"/>
      <c r="BE514" s="386">
        <f t="shared" si="1592"/>
        <v>0</v>
      </c>
      <c r="BF514" s="525"/>
      <c r="BG514" s="75"/>
      <c r="BH514" s="75"/>
      <c r="BI514" s="314">
        <f t="shared" si="1593"/>
        <v>0</v>
      </c>
      <c r="BJ514" s="385"/>
      <c r="BK514" s="75"/>
      <c r="BL514" s="75"/>
      <c r="BM514" s="386">
        <f t="shared" si="1594"/>
        <v>0</v>
      </c>
      <c r="BN514" s="525"/>
      <c r="BO514" s="75"/>
      <c r="BP514" s="75"/>
      <c r="BQ514" s="314">
        <f t="shared" si="1595"/>
        <v>0</v>
      </c>
      <c r="BR514" s="385"/>
      <c r="BS514" s="75"/>
      <c r="BT514" s="75"/>
      <c r="BU514" s="386">
        <f t="shared" si="1596"/>
        <v>0</v>
      </c>
      <c r="BV514" s="525"/>
      <c r="BW514" s="75"/>
      <c r="BX514" s="75"/>
      <c r="BY514" s="314">
        <f t="shared" si="1597"/>
        <v>0</v>
      </c>
      <c r="BZ514" s="385"/>
      <c r="CA514" s="75"/>
      <c r="CB514" s="75"/>
      <c r="CC514" s="386">
        <f t="shared" si="1598"/>
        <v>0</v>
      </c>
      <c r="CD514" s="385">
        <f t="shared" si="1566"/>
        <v>0</v>
      </c>
      <c r="CE514" s="75">
        <f t="shared" si="1566"/>
        <v>0</v>
      </c>
      <c r="CF514" s="75">
        <f t="shared" si="1566"/>
        <v>0</v>
      </c>
      <c r="CG514" s="386">
        <f t="shared" si="1566"/>
        <v>0</v>
      </c>
      <c r="CH514" s="700"/>
      <c r="CI514" s="701"/>
      <c r="CJ514" s="795"/>
      <c r="CK514" s="796"/>
      <c r="CL514" s="796"/>
      <c r="CM514" s="797"/>
      <c r="CN514" s="795">
        <v>0</v>
      </c>
      <c r="CO514" s="796">
        <f t="shared" si="1474"/>
        <v>0</v>
      </c>
      <c r="CP514" s="796">
        <f t="shared" si="1475"/>
        <v>0</v>
      </c>
      <c r="CQ514" s="796">
        <f t="shared" si="1476"/>
        <v>0</v>
      </c>
      <c r="CR514" s="883">
        <f t="shared" si="1477"/>
        <v>0</v>
      </c>
      <c r="CS514" s="797">
        <f t="shared" si="1478"/>
        <v>0</v>
      </c>
      <c r="CT514" s="2">
        <f t="shared" si="1479"/>
        <v>0</v>
      </c>
    </row>
    <row r="515" spans="1:612" s="7" customFormat="1" ht="24.75" customHeight="1" x14ac:dyDescent="0.25">
      <c r="B515" s="580" t="str">
        <f t="shared" si="1591"/>
        <v>C5</v>
      </c>
      <c r="C515" s="605" t="s">
        <v>660</v>
      </c>
      <c r="D515" s="649">
        <v>98761</v>
      </c>
      <c r="E515" s="278"/>
      <c r="F515" s="278">
        <v>131578</v>
      </c>
      <c r="G515" s="278">
        <f>+D515+E515+F515</f>
        <v>230339</v>
      </c>
      <c r="H515" s="278">
        <v>98761</v>
      </c>
      <c r="I515" s="278"/>
      <c r="J515" s="278">
        <v>131578</v>
      </c>
      <c r="K515" s="458">
        <f>J515+H515+I515</f>
        <v>230339</v>
      </c>
      <c r="L515" s="589"/>
      <c r="M515" s="69"/>
      <c r="N515" s="74" t="s">
        <v>332</v>
      </c>
      <c r="O515" s="66"/>
      <c r="P515" s="73"/>
      <c r="Q515" s="73"/>
      <c r="R515" s="73"/>
      <c r="S515" s="73"/>
      <c r="T515" s="73"/>
      <c r="U515" s="73"/>
      <c r="V515" s="73"/>
      <c r="W515" s="73"/>
      <c r="X515" s="73"/>
      <c r="Y515" s="73"/>
      <c r="Z515" s="73"/>
      <c r="AA515" s="73"/>
      <c r="AB515" s="73"/>
      <c r="AC515" s="73"/>
      <c r="AD515" s="73"/>
      <c r="AE515" s="73"/>
      <c r="AF515" s="73"/>
      <c r="AG515" s="419"/>
      <c r="AH515" s="385"/>
      <c r="AI515" s="75"/>
      <c r="AJ515" s="75"/>
      <c r="AK515" s="314">
        <f t="shared" si="1586"/>
        <v>0</v>
      </c>
      <c r="AL515" s="385"/>
      <c r="AM515" s="75"/>
      <c r="AN515" s="75"/>
      <c r="AO515" s="386">
        <f t="shared" si="1587"/>
        <v>0</v>
      </c>
      <c r="AP515" s="525"/>
      <c r="AQ515" s="75"/>
      <c r="AR515" s="75"/>
      <c r="AS515" s="314">
        <f t="shared" si="1588"/>
        <v>0</v>
      </c>
      <c r="AT515" s="385"/>
      <c r="AU515" s="75"/>
      <c r="AV515" s="75"/>
      <c r="AW515" s="386">
        <f t="shared" si="1589"/>
        <v>0</v>
      </c>
      <c r="AX515" s="525"/>
      <c r="AY515" s="75"/>
      <c r="AZ515" s="75"/>
      <c r="BA515" s="314">
        <f t="shared" si="1590"/>
        <v>0</v>
      </c>
      <c r="BB515" s="385"/>
      <c r="BC515" s="75"/>
      <c r="BD515" s="75"/>
      <c r="BE515" s="386">
        <f t="shared" si="1592"/>
        <v>0</v>
      </c>
      <c r="BF515" s="525"/>
      <c r="BG515" s="75"/>
      <c r="BH515" s="75"/>
      <c r="BI515" s="314">
        <f t="shared" si="1593"/>
        <v>0</v>
      </c>
      <c r="BJ515" s="385"/>
      <c r="BK515" s="75"/>
      <c r="BL515" s="75"/>
      <c r="BM515" s="386">
        <f t="shared" si="1594"/>
        <v>0</v>
      </c>
      <c r="BN515" s="525"/>
      <c r="BO515" s="75"/>
      <c r="BP515" s="75"/>
      <c r="BQ515" s="314">
        <f t="shared" si="1595"/>
        <v>0</v>
      </c>
      <c r="BR515" s="385"/>
      <c r="BS515" s="75"/>
      <c r="BT515" s="75"/>
      <c r="BU515" s="386">
        <f t="shared" si="1596"/>
        <v>0</v>
      </c>
      <c r="BV515" s="525"/>
      <c r="BW515" s="75"/>
      <c r="BX515" s="75"/>
      <c r="BY515" s="314">
        <f t="shared" si="1597"/>
        <v>0</v>
      </c>
      <c r="BZ515" s="385"/>
      <c r="CA515" s="75"/>
      <c r="CB515" s="75"/>
      <c r="CC515" s="386">
        <f t="shared" si="1598"/>
        <v>0</v>
      </c>
      <c r="CD515" s="385">
        <f t="shared" si="1566"/>
        <v>0</v>
      </c>
      <c r="CE515" s="75">
        <f t="shared" si="1566"/>
        <v>0</v>
      </c>
      <c r="CF515" s="75">
        <f t="shared" si="1566"/>
        <v>0</v>
      </c>
      <c r="CG515" s="386">
        <f t="shared" si="1566"/>
        <v>0</v>
      </c>
      <c r="CH515" s="700"/>
      <c r="CI515" s="701"/>
      <c r="CJ515" s="795"/>
      <c r="CK515" s="796"/>
      <c r="CL515" s="796"/>
      <c r="CM515" s="797"/>
      <c r="CN515" s="795">
        <v>0</v>
      </c>
      <c r="CO515" s="796">
        <f t="shared" si="1474"/>
        <v>0</v>
      </c>
      <c r="CP515" s="796">
        <f t="shared" si="1475"/>
        <v>0</v>
      </c>
      <c r="CQ515" s="796">
        <f t="shared" si="1476"/>
        <v>0</v>
      </c>
      <c r="CR515" s="883">
        <f t="shared" si="1477"/>
        <v>0</v>
      </c>
      <c r="CS515" s="797">
        <f t="shared" si="1478"/>
        <v>0</v>
      </c>
      <c r="CT515" s="2">
        <f t="shared" si="1479"/>
        <v>0</v>
      </c>
    </row>
    <row r="516" spans="1:612" s="7" customFormat="1" ht="24.75" customHeight="1" x14ac:dyDescent="0.25">
      <c r="B516" s="580" t="str">
        <f t="shared" si="1591"/>
        <v>C5</v>
      </c>
      <c r="C516" s="597" t="s">
        <v>409</v>
      </c>
      <c r="D516" s="630">
        <f t="shared" ref="D516:J516" si="1616">+D517+D519</f>
        <v>270305</v>
      </c>
      <c r="E516" s="38">
        <f t="shared" si="1616"/>
        <v>0</v>
      </c>
      <c r="F516" s="38">
        <f t="shared" si="1616"/>
        <v>1501695</v>
      </c>
      <c r="G516" s="38">
        <f t="shared" si="1616"/>
        <v>1772000</v>
      </c>
      <c r="H516" s="38">
        <f t="shared" si="1616"/>
        <v>314085</v>
      </c>
      <c r="I516" s="38">
        <f t="shared" si="1616"/>
        <v>0</v>
      </c>
      <c r="J516" s="38">
        <f t="shared" si="1616"/>
        <v>1744915</v>
      </c>
      <c r="K516" s="631">
        <f>+H516+J516</f>
        <v>2059000</v>
      </c>
      <c r="L516" s="584">
        <v>2059000</v>
      </c>
      <c r="M516" s="38"/>
      <c r="N516" s="76"/>
      <c r="O516" s="39"/>
      <c r="P516" s="39"/>
      <c r="Q516" s="77"/>
      <c r="R516" s="77"/>
      <c r="S516" s="77"/>
      <c r="T516" s="78"/>
      <c r="U516" s="77"/>
      <c r="V516" s="40"/>
      <c r="W516" s="40"/>
      <c r="X516" s="40"/>
      <c r="Y516" s="40"/>
      <c r="Z516" s="40"/>
      <c r="AA516" s="40"/>
      <c r="AB516" s="40"/>
      <c r="AC516" s="40"/>
      <c r="AD516" s="40"/>
      <c r="AE516" s="40"/>
      <c r="AF516" s="40"/>
      <c r="AG516" s="414"/>
      <c r="AH516" s="333">
        <f>+AH517+AH519</f>
        <v>0</v>
      </c>
      <c r="AI516" s="22">
        <f t="shared" ref="AI516:CB516" si="1617">+AI517+AI519</f>
        <v>0</v>
      </c>
      <c r="AJ516" s="22">
        <f t="shared" si="1617"/>
        <v>0</v>
      </c>
      <c r="AK516" s="281">
        <f t="shared" si="1586"/>
        <v>0</v>
      </c>
      <c r="AL516" s="333">
        <f t="shared" si="1617"/>
        <v>0</v>
      </c>
      <c r="AM516" s="22">
        <f t="shared" si="1617"/>
        <v>0</v>
      </c>
      <c r="AN516" s="22">
        <f t="shared" si="1617"/>
        <v>0</v>
      </c>
      <c r="AO516" s="334">
        <f t="shared" si="1587"/>
        <v>0</v>
      </c>
      <c r="AP516" s="492">
        <f t="shared" si="1617"/>
        <v>0</v>
      </c>
      <c r="AQ516" s="22">
        <f t="shared" si="1617"/>
        <v>0</v>
      </c>
      <c r="AR516" s="22">
        <f t="shared" si="1617"/>
        <v>0</v>
      </c>
      <c r="AS516" s="281">
        <f t="shared" si="1588"/>
        <v>0</v>
      </c>
      <c r="AT516" s="333">
        <f t="shared" si="1617"/>
        <v>0</v>
      </c>
      <c r="AU516" s="22">
        <f t="shared" si="1617"/>
        <v>0</v>
      </c>
      <c r="AV516" s="22">
        <f t="shared" si="1617"/>
        <v>0</v>
      </c>
      <c r="AW516" s="334">
        <f t="shared" si="1589"/>
        <v>0</v>
      </c>
      <c r="AX516" s="492">
        <f t="shared" si="1617"/>
        <v>0</v>
      </c>
      <c r="AY516" s="22">
        <f t="shared" si="1617"/>
        <v>0</v>
      </c>
      <c r="AZ516" s="22">
        <f t="shared" si="1617"/>
        <v>0</v>
      </c>
      <c r="BA516" s="281">
        <f t="shared" si="1590"/>
        <v>0</v>
      </c>
      <c r="BB516" s="333">
        <f t="shared" si="1617"/>
        <v>0</v>
      </c>
      <c r="BC516" s="22">
        <f t="shared" si="1617"/>
        <v>0</v>
      </c>
      <c r="BD516" s="22">
        <f t="shared" si="1617"/>
        <v>0</v>
      </c>
      <c r="BE516" s="334">
        <f t="shared" si="1592"/>
        <v>0</v>
      </c>
      <c r="BF516" s="492">
        <f t="shared" si="1617"/>
        <v>4194</v>
      </c>
      <c r="BG516" s="22">
        <f t="shared" si="1617"/>
        <v>0</v>
      </c>
      <c r="BH516" s="22">
        <f t="shared" si="1617"/>
        <v>48231</v>
      </c>
      <c r="BI516" s="281">
        <f t="shared" si="1593"/>
        <v>52425</v>
      </c>
      <c r="BJ516" s="333">
        <f t="shared" si="1617"/>
        <v>1386</v>
      </c>
      <c r="BK516" s="22">
        <f t="shared" si="1617"/>
        <v>0</v>
      </c>
      <c r="BL516" s="22">
        <f t="shared" si="1617"/>
        <v>15939</v>
      </c>
      <c r="BM516" s="334">
        <f t="shared" si="1594"/>
        <v>17325</v>
      </c>
      <c r="BN516" s="492">
        <f t="shared" si="1617"/>
        <v>4236</v>
      </c>
      <c r="BO516" s="22">
        <f t="shared" si="1617"/>
        <v>0</v>
      </c>
      <c r="BP516" s="22">
        <f t="shared" si="1617"/>
        <v>48714</v>
      </c>
      <c r="BQ516" s="281">
        <f t="shared" si="1595"/>
        <v>52950</v>
      </c>
      <c r="BR516" s="333">
        <f t="shared" si="1617"/>
        <v>0</v>
      </c>
      <c r="BS516" s="22">
        <f t="shared" si="1617"/>
        <v>0</v>
      </c>
      <c r="BT516" s="22">
        <f t="shared" si="1617"/>
        <v>0</v>
      </c>
      <c r="BU516" s="334">
        <f t="shared" si="1596"/>
        <v>0</v>
      </c>
      <c r="BV516" s="492">
        <f t="shared" si="1617"/>
        <v>3744</v>
      </c>
      <c r="BW516" s="22">
        <f t="shared" si="1617"/>
        <v>0</v>
      </c>
      <c r="BX516" s="22">
        <f t="shared" si="1617"/>
        <v>43056</v>
      </c>
      <c r="BY516" s="281">
        <f t="shared" si="1597"/>
        <v>46800</v>
      </c>
      <c r="BZ516" s="333">
        <f t="shared" si="1617"/>
        <v>0</v>
      </c>
      <c r="CA516" s="22">
        <f t="shared" si="1617"/>
        <v>0</v>
      </c>
      <c r="CB516" s="22">
        <f t="shared" si="1617"/>
        <v>0</v>
      </c>
      <c r="CC516" s="334">
        <f t="shared" si="1598"/>
        <v>0</v>
      </c>
      <c r="CD516" s="333">
        <f t="shared" si="1566"/>
        <v>13560</v>
      </c>
      <c r="CE516" s="22">
        <f t="shared" si="1566"/>
        <v>0</v>
      </c>
      <c r="CF516" s="22">
        <f t="shared" si="1566"/>
        <v>155940</v>
      </c>
      <c r="CG516" s="334">
        <f t="shared" si="1566"/>
        <v>169500</v>
      </c>
      <c r="CH516" s="695" t="s">
        <v>739</v>
      </c>
      <c r="CI516" s="118" t="s">
        <v>739</v>
      </c>
      <c r="CJ516" s="750">
        <f>IF(H516=0,IF(CD516&gt;0,"Error",H516-CD516),H516-CD516)</f>
        <v>300525</v>
      </c>
      <c r="CK516" s="751">
        <f t="shared" ref="CK516" si="1618">IF(I516=0,IF(CE516&gt;0,"Error",I516-CE516),I516-CE516)</f>
        <v>0</v>
      </c>
      <c r="CL516" s="751">
        <f t="shared" ref="CL516" si="1619">IF(J516=0,IF(CF516&gt;0,"Error",J516-CF516),J516-CF516)</f>
        <v>1588975</v>
      </c>
      <c r="CM516" s="752">
        <f t="shared" ref="CM516" si="1620">IF(K516=0,IF(CG516&gt;0,"Error",K516-CG516),K516-CG516)</f>
        <v>1889500</v>
      </c>
      <c r="CN516" s="750">
        <v>0</v>
      </c>
      <c r="CO516" s="751">
        <f t="shared" si="1474"/>
        <v>0</v>
      </c>
      <c r="CP516" s="751">
        <f t="shared" si="1475"/>
        <v>13560</v>
      </c>
      <c r="CQ516" s="751">
        <f t="shared" si="1476"/>
        <v>0</v>
      </c>
      <c r="CR516" s="863">
        <f t="shared" si="1477"/>
        <v>155940</v>
      </c>
      <c r="CS516" s="752">
        <f t="shared" si="1478"/>
        <v>169500</v>
      </c>
      <c r="CT516" s="2">
        <f t="shared" si="1479"/>
        <v>0</v>
      </c>
    </row>
    <row r="517" spans="1:612" s="7" customFormat="1" ht="24.75" customHeight="1" x14ac:dyDescent="0.25">
      <c r="B517" s="580" t="str">
        <f t="shared" si="1591"/>
        <v>C5</v>
      </c>
      <c r="C517" s="609" t="s">
        <v>410</v>
      </c>
      <c r="D517" s="654">
        <v>247119</v>
      </c>
      <c r="E517" s="195"/>
      <c r="F517" s="195">
        <v>1372881</v>
      </c>
      <c r="G517" s="195">
        <f>+D517+E517+F517</f>
        <v>1620000</v>
      </c>
      <c r="H517" s="195">
        <v>294254</v>
      </c>
      <c r="I517" s="195"/>
      <c r="J517" s="195">
        <v>1634746</v>
      </c>
      <c r="K517" s="655">
        <f>+H517+I517+J517</f>
        <v>1929000</v>
      </c>
      <c r="L517" s="592"/>
      <c r="M517" s="195"/>
      <c r="N517" s="196" t="s">
        <v>332</v>
      </c>
      <c r="O517" s="197"/>
      <c r="P517" s="197"/>
      <c r="Q517" s="197"/>
      <c r="R517" s="197"/>
      <c r="S517" s="197"/>
      <c r="T517" s="205" t="s">
        <v>28</v>
      </c>
      <c r="U517" s="197"/>
      <c r="V517" s="197"/>
      <c r="W517" s="197"/>
      <c r="X517" s="197"/>
      <c r="Y517" s="197"/>
      <c r="Z517" s="197"/>
      <c r="AA517" s="197"/>
      <c r="AB517" s="197"/>
      <c r="AC517" s="197"/>
      <c r="AD517" s="197"/>
      <c r="AE517" s="197"/>
      <c r="AF517" s="197"/>
      <c r="AG517" s="420"/>
      <c r="AH517" s="391">
        <f>+AH518</f>
        <v>0</v>
      </c>
      <c r="AI517" s="202">
        <f t="shared" ref="AI517:CB517" si="1621">+AI518</f>
        <v>0</v>
      </c>
      <c r="AJ517" s="202">
        <f t="shared" si="1621"/>
        <v>0</v>
      </c>
      <c r="AK517" s="316">
        <f t="shared" si="1586"/>
        <v>0</v>
      </c>
      <c r="AL517" s="391">
        <f t="shared" si="1621"/>
        <v>0</v>
      </c>
      <c r="AM517" s="202">
        <f t="shared" si="1621"/>
        <v>0</v>
      </c>
      <c r="AN517" s="202">
        <f t="shared" si="1621"/>
        <v>0</v>
      </c>
      <c r="AO517" s="392">
        <f t="shared" si="1587"/>
        <v>0</v>
      </c>
      <c r="AP517" s="527">
        <f t="shared" si="1621"/>
        <v>0</v>
      </c>
      <c r="AQ517" s="202">
        <f t="shared" si="1621"/>
        <v>0</v>
      </c>
      <c r="AR517" s="202">
        <f t="shared" si="1621"/>
        <v>0</v>
      </c>
      <c r="AS517" s="316">
        <f t="shared" si="1588"/>
        <v>0</v>
      </c>
      <c r="AT517" s="391">
        <f t="shared" si="1621"/>
        <v>0</v>
      </c>
      <c r="AU517" s="202">
        <f t="shared" si="1621"/>
        <v>0</v>
      </c>
      <c r="AV517" s="202">
        <f t="shared" si="1621"/>
        <v>0</v>
      </c>
      <c r="AW517" s="392">
        <f t="shared" si="1589"/>
        <v>0</v>
      </c>
      <c r="AX517" s="527">
        <f t="shared" si="1621"/>
        <v>0</v>
      </c>
      <c r="AY517" s="202">
        <f t="shared" si="1621"/>
        <v>0</v>
      </c>
      <c r="AZ517" s="202">
        <f t="shared" si="1621"/>
        <v>0</v>
      </c>
      <c r="BA517" s="316">
        <f t="shared" si="1590"/>
        <v>0</v>
      </c>
      <c r="BB517" s="391">
        <f t="shared" si="1621"/>
        <v>0</v>
      </c>
      <c r="BC517" s="202">
        <f t="shared" si="1621"/>
        <v>0</v>
      </c>
      <c r="BD517" s="202">
        <f t="shared" si="1621"/>
        <v>0</v>
      </c>
      <c r="BE517" s="392">
        <f>BB517+BC517+BD517</f>
        <v>0</v>
      </c>
      <c r="BF517" s="527">
        <f t="shared" si="1621"/>
        <v>2808</v>
      </c>
      <c r="BG517" s="202">
        <f t="shared" si="1621"/>
        <v>0</v>
      </c>
      <c r="BH517" s="202">
        <f t="shared" si="1621"/>
        <v>32292</v>
      </c>
      <c r="BI517" s="316">
        <f t="shared" si="1593"/>
        <v>35100</v>
      </c>
      <c r="BJ517" s="391">
        <f t="shared" si="1621"/>
        <v>0</v>
      </c>
      <c r="BK517" s="202">
        <f t="shared" si="1621"/>
        <v>0</v>
      </c>
      <c r="BL517" s="202">
        <f t="shared" si="1621"/>
        <v>0</v>
      </c>
      <c r="BM517" s="392">
        <f t="shared" si="1594"/>
        <v>0</v>
      </c>
      <c r="BN517" s="527">
        <f t="shared" si="1621"/>
        <v>2808</v>
      </c>
      <c r="BO517" s="202">
        <f t="shared" si="1621"/>
        <v>0</v>
      </c>
      <c r="BP517" s="202">
        <f t="shared" si="1621"/>
        <v>32292</v>
      </c>
      <c r="BQ517" s="316">
        <f t="shared" si="1595"/>
        <v>35100</v>
      </c>
      <c r="BR517" s="391">
        <f t="shared" si="1621"/>
        <v>0</v>
      </c>
      <c r="BS517" s="202">
        <f t="shared" si="1621"/>
        <v>0</v>
      </c>
      <c r="BT517" s="202">
        <f t="shared" si="1621"/>
        <v>0</v>
      </c>
      <c r="BU517" s="392">
        <f t="shared" si="1596"/>
        <v>0</v>
      </c>
      <c r="BV517" s="527">
        <f t="shared" si="1621"/>
        <v>3744</v>
      </c>
      <c r="BW517" s="202">
        <f t="shared" si="1621"/>
        <v>0</v>
      </c>
      <c r="BX517" s="202">
        <f t="shared" si="1621"/>
        <v>43056</v>
      </c>
      <c r="BY517" s="316">
        <f t="shared" si="1597"/>
        <v>46800</v>
      </c>
      <c r="BZ517" s="391">
        <f t="shared" si="1621"/>
        <v>0</v>
      </c>
      <c r="CA517" s="202">
        <f t="shared" si="1621"/>
        <v>0</v>
      </c>
      <c r="CB517" s="202">
        <f t="shared" si="1621"/>
        <v>0</v>
      </c>
      <c r="CC517" s="392">
        <f t="shared" si="1598"/>
        <v>0</v>
      </c>
      <c r="CD517" s="391">
        <f t="shared" si="1566"/>
        <v>9360</v>
      </c>
      <c r="CE517" s="202">
        <f t="shared" si="1566"/>
        <v>0</v>
      </c>
      <c r="CF517" s="202">
        <f t="shared" si="1566"/>
        <v>107640</v>
      </c>
      <c r="CG517" s="392">
        <f t="shared" si="1566"/>
        <v>117000</v>
      </c>
      <c r="CH517" s="695" t="s">
        <v>739</v>
      </c>
      <c r="CI517" s="118" t="s">
        <v>739</v>
      </c>
      <c r="CJ517" s="801"/>
      <c r="CK517" s="802"/>
      <c r="CL517" s="802"/>
      <c r="CM517" s="803"/>
      <c r="CN517" s="801">
        <v>0</v>
      </c>
      <c r="CO517" s="802">
        <f t="shared" si="1474"/>
        <v>0</v>
      </c>
      <c r="CP517" s="802">
        <f t="shared" si="1475"/>
        <v>9360</v>
      </c>
      <c r="CQ517" s="802">
        <f t="shared" si="1476"/>
        <v>0</v>
      </c>
      <c r="CR517" s="885">
        <f t="shared" si="1477"/>
        <v>107640</v>
      </c>
      <c r="CS517" s="803">
        <f t="shared" si="1478"/>
        <v>117000</v>
      </c>
      <c r="CT517" s="2">
        <f t="shared" si="1479"/>
        <v>0</v>
      </c>
    </row>
    <row r="518" spans="1:612" s="4" customFormat="1" ht="24.75" customHeight="1" x14ac:dyDescent="0.25">
      <c r="A518" s="7"/>
      <c r="B518" s="580" t="str">
        <f t="shared" si="1591"/>
        <v>C5</v>
      </c>
      <c r="C518" s="605" t="s">
        <v>411</v>
      </c>
      <c r="D518" s="649"/>
      <c r="E518" s="278"/>
      <c r="F518" s="278"/>
      <c r="G518" s="278"/>
      <c r="H518" s="278"/>
      <c r="I518" s="278"/>
      <c r="J518" s="278"/>
      <c r="K518" s="458">
        <v>117000</v>
      </c>
      <c r="L518" s="589"/>
      <c r="M518" s="69"/>
      <c r="N518" s="74" t="s">
        <v>332</v>
      </c>
      <c r="O518" s="80">
        <v>44673</v>
      </c>
      <c r="P518" s="87">
        <v>44808</v>
      </c>
      <c r="Q518" s="86" t="s">
        <v>72</v>
      </c>
      <c r="R518" s="86">
        <v>1</v>
      </c>
      <c r="S518" s="86"/>
      <c r="T518" s="86" t="s">
        <v>28</v>
      </c>
      <c r="U518" s="86" t="s">
        <v>169</v>
      </c>
      <c r="V518" s="86" t="s">
        <v>60</v>
      </c>
      <c r="W518" s="86"/>
      <c r="X518" s="71">
        <v>44673</v>
      </c>
      <c r="Y518" s="71">
        <v>44673</v>
      </c>
      <c r="Z518" s="71">
        <v>44678</v>
      </c>
      <c r="AA518" s="71">
        <v>44698</v>
      </c>
      <c r="AB518" s="71">
        <v>44708</v>
      </c>
      <c r="AC518" s="72" t="s">
        <v>686</v>
      </c>
      <c r="AD518" s="71">
        <v>44711</v>
      </c>
      <c r="AE518" s="71">
        <v>44718</v>
      </c>
      <c r="AF518" s="71">
        <v>44808</v>
      </c>
      <c r="AG518" s="419"/>
      <c r="AH518" s="397"/>
      <c r="AI518" s="63"/>
      <c r="AJ518" s="63"/>
      <c r="AK518" s="319">
        <f t="shared" si="1586"/>
        <v>0</v>
      </c>
      <c r="AL518" s="397"/>
      <c r="AM518" s="63"/>
      <c r="AN518" s="63"/>
      <c r="AO518" s="398">
        <f t="shared" si="1587"/>
        <v>0</v>
      </c>
      <c r="AP518" s="531"/>
      <c r="AQ518" s="63"/>
      <c r="AR518" s="63"/>
      <c r="AS518" s="319">
        <f t="shared" si="1588"/>
        <v>0</v>
      </c>
      <c r="AT518" s="397"/>
      <c r="AU518" s="63"/>
      <c r="AV518" s="63"/>
      <c r="AW518" s="398">
        <f t="shared" si="1589"/>
        <v>0</v>
      </c>
      <c r="AX518" s="531">
        <v>0</v>
      </c>
      <c r="AY518" s="63"/>
      <c r="AZ518" s="63">
        <v>0</v>
      </c>
      <c r="BA518" s="319">
        <f t="shared" si="1590"/>
        <v>0</v>
      </c>
      <c r="BB518" s="397"/>
      <c r="BC518" s="63"/>
      <c r="BD518" s="63"/>
      <c r="BE518" s="398">
        <f t="shared" si="1592"/>
        <v>0</v>
      </c>
      <c r="BF518" s="530">
        <v>2808</v>
      </c>
      <c r="BG518" s="210"/>
      <c r="BH518" s="210">
        <v>32292</v>
      </c>
      <c r="BI518" s="319">
        <f t="shared" si="1593"/>
        <v>35100</v>
      </c>
      <c r="BJ518" s="397"/>
      <c r="BK518" s="63"/>
      <c r="BL518" s="63"/>
      <c r="BM518" s="398">
        <f t="shared" si="1594"/>
        <v>0</v>
      </c>
      <c r="BN518" s="530">
        <v>2808</v>
      </c>
      <c r="BO518" s="210"/>
      <c r="BP518" s="210">
        <v>32292</v>
      </c>
      <c r="BQ518" s="319">
        <f t="shared" si="1595"/>
        <v>35100</v>
      </c>
      <c r="BR518" s="397"/>
      <c r="BS518" s="63"/>
      <c r="BT518" s="63"/>
      <c r="BU518" s="398">
        <f t="shared" si="1596"/>
        <v>0</v>
      </c>
      <c r="BV518" s="530">
        <v>3744</v>
      </c>
      <c r="BW518" s="210"/>
      <c r="BX518" s="210">
        <v>43056</v>
      </c>
      <c r="BY518" s="319">
        <f t="shared" si="1597"/>
        <v>46800</v>
      </c>
      <c r="BZ518" s="397"/>
      <c r="CA518" s="63"/>
      <c r="CB518" s="63"/>
      <c r="CC518" s="398">
        <f t="shared" si="1598"/>
        <v>0</v>
      </c>
      <c r="CD518" s="397">
        <f t="shared" si="1566"/>
        <v>9360</v>
      </c>
      <c r="CE518" s="63">
        <f t="shared" si="1566"/>
        <v>0</v>
      </c>
      <c r="CF518" s="63">
        <f t="shared" si="1566"/>
        <v>107640</v>
      </c>
      <c r="CG518" s="398">
        <f t="shared" si="1566"/>
        <v>117000</v>
      </c>
      <c r="CH518" s="695"/>
      <c r="CI518" s="118"/>
      <c r="CJ518" s="810"/>
      <c r="CK518" s="811"/>
      <c r="CL518" s="811"/>
      <c r="CM518" s="812"/>
      <c r="CN518" s="810">
        <v>0</v>
      </c>
      <c r="CO518" s="811">
        <f t="shared" si="1474"/>
        <v>0</v>
      </c>
      <c r="CP518" s="811">
        <f t="shared" si="1475"/>
        <v>9360</v>
      </c>
      <c r="CQ518" s="811">
        <f t="shared" si="1476"/>
        <v>0</v>
      </c>
      <c r="CR518" s="888">
        <f t="shared" si="1477"/>
        <v>107640</v>
      </c>
      <c r="CS518" s="812">
        <f t="shared" si="1478"/>
        <v>117000</v>
      </c>
      <c r="CT518" s="2">
        <f t="shared" si="1479"/>
        <v>0</v>
      </c>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c r="LJ518" s="2"/>
      <c r="LK518" s="2"/>
      <c r="LL518" s="2"/>
      <c r="LM518" s="2"/>
      <c r="LN518" s="2"/>
      <c r="LO518" s="2"/>
      <c r="LP518" s="2"/>
      <c r="LQ518" s="2"/>
      <c r="LR518" s="2"/>
      <c r="LS518" s="2"/>
      <c r="LT518" s="2"/>
      <c r="LU518" s="2"/>
      <c r="LV518" s="2"/>
      <c r="LW518" s="2"/>
      <c r="LX518" s="2"/>
      <c r="LY518" s="2"/>
      <c r="LZ518" s="2"/>
      <c r="MA518" s="2"/>
      <c r="MB518" s="2"/>
      <c r="MC518" s="2"/>
      <c r="MD518" s="2"/>
      <c r="ME518" s="2"/>
      <c r="MF518" s="2"/>
      <c r="MG518" s="2"/>
      <c r="MH518" s="2"/>
      <c r="MI518" s="2"/>
      <c r="MJ518" s="2"/>
      <c r="MK518" s="2"/>
      <c r="ML518" s="2"/>
      <c r="MM518" s="2"/>
      <c r="MN518" s="2"/>
      <c r="MO518" s="2"/>
      <c r="MP518" s="2"/>
      <c r="MQ518" s="2"/>
      <c r="MR518" s="2"/>
      <c r="MS518" s="2"/>
      <c r="MT518" s="2"/>
      <c r="MU518" s="2"/>
      <c r="MV518" s="2"/>
      <c r="MW518" s="2"/>
      <c r="MX518" s="2"/>
      <c r="MY518" s="2"/>
      <c r="MZ518" s="2"/>
      <c r="NA518" s="2"/>
      <c r="NB518" s="2"/>
      <c r="NC518" s="2"/>
      <c r="ND518" s="2"/>
      <c r="NE518" s="2"/>
      <c r="NF518" s="2"/>
      <c r="NG518" s="2"/>
      <c r="NH518" s="2"/>
      <c r="NI518" s="2"/>
      <c r="NJ518" s="2"/>
      <c r="NK518" s="2"/>
      <c r="NL518" s="2"/>
      <c r="NM518" s="2"/>
      <c r="NN518" s="2"/>
      <c r="NO518" s="2"/>
      <c r="NP518" s="2"/>
      <c r="NQ518" s="2"/>
      <c r="NR518" s="2"/>
      <c r="NS518" s="2"/>
      <c r="NT518" s="2"/>
      <c r="NU518" s="2"/>
      <c r="NV518" s="2"/>
      <c r="NW518" s="2"/>
      <c r="NX518" s="2"/>
      <c r="NY518" s="2"/>
      <c r="NZ518" s="2"/>
      <c r="OA518" s="2"/>
      <c r="OB518" s="2"/>
      <c r="OC518" s="2"/>
      <c r="OD518" s="2"/>
      <c r="OE518" s="2"/>
      <c r="OF518" s="2"/>
      <c r="OG518" s="2"/>
      <c r="OH518" s="2"/>
      <c r="OI518" s="2"/>
      <c r="OJ518" s="2"/>
      <c r="OK518" s="2"/>
      <c r="OL518" s="2"/>
      <c r="OM518" s="2"/>
      <c r="ON518" s="2"/>
      <c r="OO518" s="2"/>
      <c r="OP518" s="2"/>
      <c r="OQ518" s="2"/>
      <c r="OR518" s="2"/>
      <c r="OS518" s="2"/>
      <c r="OT518" s="2"/>
      <c r="OU518" s="2"/>
      <c r="OV518" s="2"/>
      <c r="OW518" s="2"/>
      <c r="OX518" s="2"/>
      <c r="OY518" s="2"/>
      <c r="OZ518" s="2"/>
      <c r="PA518" s="2"/>
      <c r="PB518" s="2"/>
      <c r="PC518" s="2"/>
      <c r="PD518" s="2"/>
      <c r="PE518" s="2"/>
      <c r="PF518" s="2"/>
      <c r="PG518" s="2"/>
      <c r="PH518" s="2"/>
      <c r="PI518" s="2"/>
      <c r="PJ518" s="2"/>
      <c r="PK518" s="2"/>
      <c r="PL518" s="2"/>
      <c r="PM518" s="2"/>
      <c r="PN518" s="2"/>
      <c r="PO518" s="2"/>
      <c r="PP518" s="2"/>
      <c r="PQ518" s="2"/>
      <c r="PR518" s="2"/>
      <c r="PS518" s="2"/>
      <c r="PT518" s="2"/>
      <c r="PU518" s="2"/>
      <c r="PV518" s="2"/>
      <c r="PW518" s="2"/>
      <c r="PX518" s="2"/>
      <c r="PY518" s="2"/>
      <c r="PZ518" s="2"/>
      <c r="QA518" s="2"/>
      <c r="QB518" s="2"/>
      <c r="QC518" s="2"/>
      <c r="QD518" s="2"/>
      <c r="QE518" s="2"/>
      <c r="QF518" s="2"/>
      <c r="QG518" s="2"/>
      <c r="QH518" s="2"/>
      <c r="QI518" s="2"/>
      <c r="QJ518" s="2"/>
      <c r="QK518" s="2"/>
      <c r="QL518" s="2"/>
      <c r="QM518" s="2"/>
      <c r="QN518" s="2"/>
      <c r="QO518" s="2"/>
      <c r="QP518" s="2"/>
      <c r="QQ518" s="2"/>
      <c r="QR518" s="2"/>
      <c r="QS518" s="2"/>
      <c r="QT518" s="2"/>
      <c r="QU518" s="2"/>
      <c r="QV518" s="2"/>
      <c r="QW518" s="2"/>
      <c r="QX518" s="2"/>
      <c r="QY518" s="2"/>
      <c r="QZ518" s="2"/>
      <c r="RA518" s="2"/>
      <c r="RB518" s="2"/>
      <c r="RC518" s="2"/>
      <c r="RD518" s="2"/>
      <c r="RE518" s="2"/>
      <c r="RF518" s="2"/>
      <c r="RG518" s="2"/>
      <c r="RH518" s="2"/>
      <c r="RI518" s="2"/>
      <c r="RJ518" s="2"/>
      <c r="RK518" s="2"/>
      <c r="RL518" s="2"/>
      <c r="RM518" s="2"/>
      <c r="RN518" s="2"/>
      <c r="RO518" s="2"/>
      <c r="RP518" s="2"/>
      <c r="RQ518" s="2"/>
      <c r="RR518" s="2"/>
      <c r="RS518" s="2"/>
      <c r="RT518" s="2"/>
      <c r="RU518" s="2"/>
      <c r="RV518" s="2"/>
      <c r="RW518" s="2"/>
      <c r="RX518" s="2"/>
      <c r="RY518" s="2"/>
      <c r="RZ518" s="2"/>
      <c r="SA518" s="2"/>
      <c r="SB518" s="2"/>
      <c r="SC518" s="2"/>
      <c r="SD518" s="2"/>
      <c r="SE518" s="2"/>
      <c r="SF518" s="2"/>
      <c r="SG518" s="2"/>
      <c r="SH518" s="2"/>
      <c r="SI518" s="2"/>
      <c r="SJ518" s="2"/>
      <c r="SK518" s="2"/>
      <c r="SL518" s="2"/>
      <c r="SM518" s="2"/>
      <c r="SN518" s="2"/>
      <c r="SO518" s="2"/>
      <c r="SP518" s="2"/>
      <c r="SQ518" s="2"/>
      <c r="SR518" s="2"/>
      <c r="SS518" s="2"/>
      <c r="ST518" s="2"/>
      <c r="SU518" s="2"/>
      <c r="SV518" s="2"/>
      <c r="SW518" s="2"/>
      <c r="SX518" s="2"/>
      <c r="SY518" s="2"/>
      <c r="SZ518" s="2"/>
      <c r="TA518" s="2"/>
      <c r="TB518" s="2"/>
      <c r="TC518" s="2"/>
      <c r="TD518" s="2"/>
      <c r="TE518" s="2"/>
      <c r="TF518" s="2"/>
      <c r="TG518" s="2"/>
      <c r="TH518" s="2"/>
      <c r="TI518" s="2"/>
      <c r="TJ518" s="2"/>
      <c r="TK518" s="2"/>
      <c r="TL518" s="2"/>
      <c r="TM518" s="2"/>
      <c r="TN518" s="2"/>
      <c r="TO518" s="2"/>
      <c r="TP518" s="2"/>
      <c r="TQ518" s="2"/>
      <c r="TR518" s="2"/>
      <c r="TS518" s="2"/>
      <c r="TT518" s="2"/>
      <c r="TU518" s="2"/>
      <c r="TV518" s="2"/>
      <c r="TW518" s="2"/>
      <c r="TX518" s="2"/>
      <c r="TY518" s="2"/>
      <c r="TZ518" s="2"/>
      <c r="UA518" s="2"/>
      <c r="UB518" s="2"/>
      <c r="UC518" s="2"/>
      <c r="UD518" s="2"/>
      <c r="UE518" s="2"/>
      <c r="UF518" s="2"/>
      <c r="UG518" s="2"/>
      <c r="UH518" s="2"/>
      <c r="UI518" s="2"/>
      <c r="UJ518" s="2"/>
      <c r="UK518" s="2"/>
      <c r="UL518" s="2"/>
      <c r="UM518" s="2"/>
      <c r="UN518" s="2"/>
      <c r="UO518" s="2"/>
      <c r="UP518" s="2"/>
      <c r="UQ518" s="2"/>
      <c r="UR518" s="2"/>
      <c r="US518" s="2"/>
      <c r="UT518" s="2"/>
      <c r="UU518" s="2"/>
      <c r="UV518" s="2"/>
      <c r="UW518" s="2"/>
      <c r="UX518" s="2"/>
      <c r="UY518" s="2"/>
      <c r="UZ518" s="2"/>
      <c r="VA518" s="2"/>
      <c r="VB518" s="2"/>
      <c r="VC518" s="2"/>
      <c r="VD518" s="2"/>
      <c r="VE518" s="2"/>
      <c r="VF518" s="2"/>
      <c r="VG518" s="2"/>
      <c r="VH518" s="2"/>
      <c r="VI518" s="2"/>
      <c r="VJ518" s="2"/>
      <c r="VK518" s="2"/>
      <c r="VL518" s="2"/>
      <c r="VM518" s="2"/>
      <c r="VN518" s="2"/>
      <c r="VO518" s="2"/>
      <c r="VP518" s="2"/>
      <c r="VQ518" s="2"/>
      <c r="VR518" s="2"/>
      <c r="VS518" s="2"/>
      <c r="VT518" s="2"/>
      <c r="VU518" s="2"/>
      <c r="VV518" s="2"/>
      <c r="VW518" s="2"/>
      <c r="VX518" s="2"/>
      <c r="VY518" s="2"/>
      <c r="VZ518" s="2"/>
      <c r="WA518" s="2"/>
      <c r="WB518" s="2"/>
      <c r="WC518" s="2"/>
      <c r="WD518" s="2"/>
      <c r="WE518" s="2"/>
      <c r="WF518" s="2"/>
      <c r="WG518" s="2"/>
      <c r="WH518" s="2"/>
      <c r="WI518" s="2"/>
      <c r="WJ518" s="2"/>
      <c r="WK518" s="2"/>
      <c r="WL518" s="2"/>
      <c r="WM518" s="2"/>
      <c r="WN518" s="2"/>
    </row>
    <row r="519" spans="1:612" s="7" customFormat="1" ht="24.75" customHeight="1" x14ac:dyDescent="0.25">
      <c r="B519" s="580" t="str">
        <f t="shared" si="1591"/>
        <v>C5</v>
      </c>
      <c r="C519" s="609" t="s">
        <v>412</v>
      </c>
      <c r="D519" s="654">
        <v>23186</v>
      </c>
      <c r="E519" s="195"/>
      <c r="F519" s="195">
        <v>128814</v>
      </c>
      <c r="G519" s="195">
        <f>+D519+E519+F519</f>
        <v>152000</v>
      </c>
      <c r="H519" s="195">
        <v>19831</v>
      </c>
      <c r="I519" s="195"/>
      <c r="J519" s="195">
        <v>110169</v>
      </c>
      <c r="K519" s="655">
        <f>+H519+I519+J519</f>
        <v>130000</v>
      </c>
      <c r="L519" s="592"/>
      <c r="M519" s="195"/>
      <c r="N519" s="196" t="s">
        <v>332</v>
      </c>
      <c r="O519" s="197"/>
      <c r="P519" s="197"/>
      <c r="Q519" s="197"/>
      <c r="R519" s="197"/>
      <c r="S519" s="197"/>
      <c r="T519" s="205" t="s">
        <v>28</v>
      </c>
      <c r="U519" s="197"/>
      <c r="V519" s="197"/>
      <c r="W519" s="197"/>
      <c r="X519" s="197"/>
      <c r="Y519" s="197"/>
      <c r="Z519" s="197"/>
      <c r="AA519" s="197"/>
      <c r="AB519" s="197"/>
      <c r="AC519" s="197"/>
      <c r="AD519" s="197"/>
      <c r="AE519" s="197"/>
      <c r="AF519" s="197"/>
      <c r="AG519" s="420"/>
      <c r="AH519" s="391">
        <f>+AH520</f>
        <v>0</v>
      </c>
      <c r="AI519" s="202">
        <f t="shared" ref="AI519:CB519" si="1622">+AI520</f>
        <v>0</v>
      </c>
      <c r="AJ519" s="202">
        <f t="shared" si="1622"/>
        <v>0</v>
      </c>
      <c r="AK519" s="316">
        <f t="shared" si="1586"/>
        <v>0</v>
      </c>
      <c r="AL519" s="391">
        <f t="shared" si="1622"/>
        <v>0</v>
      </c>
      <c r="AM519" s="202">
        <f t="shared" si="1622"/>
        <v>0</v>
      </c>
      <c r="AN519" s="202">
        <f t="shared" si="1622"/>
        <v>0</v>
      </c>
      <c r="AO519" s="392">
        <f t="shared" si="1587"/>
        <v>0</v>
      </c>
      <c r="AP519" s="527">
        <f t="shared" si="1622"/>
        <v>0</v>
      </c>
      <c r="AQ519" s="202">
        <f t="shared" si="1622"/>
        <v>0</v>
      </c>
      <c r="AR519" s="202">
        <f t="shared" si="1622"/>
        <v>0</v>
      </c>
      <c r="AS519" s="316">
        <f t="shared" si="1588"/>
        <v>0</v>
      </c>
      <c r="AT519" s="391">
        <f t="shared" si="1622"/>
        <v>0</v>
      </c>
      <c r="AU519" s="202">
        <f t="shared" si="1622"/>
        <v>0</v>
      </c>
      <c r="AV519" s="202">
        <f t="shared" si="1622"/>
        <v>0</v>
      </c>
      <c r="AW519" s="392">
        <f t="shared" si="1589"/>
        <v>0</v>
      </c>
      <c r="AX519" s="527">
        <f t="shared" si="1622"/>
        <v>0</v>
      </c>
      <c r="AY519" s="202">
        <f t="shared" si="1622"/>
        <v>0</v>
      </c>
      <c r="AZ519" s="202">
        <f t="shared" si="1622"/>
        <v>0</v>
      </c>
      <c r="BA519" s="316">
        <f t="shared" si="1590"/>
        <v>0</v>
      </c>
      <c r="BB519" s="391">
        <f t="shared" si="1622"/>
        <v>0</v>
      </c>
      <c r="BC519" s="202">
        <f t="shared" si="1622"/>
        <v>0</v>
      </c>
      <c r="BD519" s="202">
        <f t="shared" si="1622"/>
        <v>0</v>
      </c>
      <c r="BE519" s="392">
        <f>BB519+BC519+BD519</f>
        <v>0</v>
      </c>
      <c r="BF519" s="527">
        <f t="shared" si="1622"/>
        <v>1386</v>
      </c>
      <c r="BG519" s="202">
        <f t="shared" si="1622"/>
        <v>0</v>
      </c>
      <c r="BH519" s="202">
        <f t="shared" si="1622"/>
        <v>15939</v>
      </c>
      <c r="BI519" s="316">
        <f t="shared" si="1593"/>
        <v>17325</v>
      </c>
      <c r="BJ519" s="391">
        <f t="shared" si="1622"/>
        <v>1386</v>
      </c>
      <c r="BK519" s="202">
        <f t="shared" si="1622"/>
        <v>0</v>
      </c>
      <c r="BL519" s="202">
        <f t="shared" si="1622"/>
        <v>15939</v>
      </c>
      <c r="BM519" s="392">
        <f t="shared" si="1594"/>
        <v>17325</v>
      </c>
      <c r="BN519" s="527">
        <f t="shared" si="1622"/>
        <v>1428</v>
      </c>
      <c r="BO519" s="202">
        <f t="shared" si="1622"/>
        <v>0</v>
      </c>
      <c r="BP519" s="202">
        <f t="shared" si="1622"/>
        <v>16422</v>
      </c>
      <c r="BQ519" s="316">
        <f t="shared" si="1595"/>
        <v>17850</v>
      </c>
      <c r="BR519" s="391">
        <f t="shared" si="1622"/>
        <v>0</v>
      </c>
      <c r="BS519" s="202">
        <f t="shared" si="1622"/>
        <v>0</v>
      </c>
      <c r="BT519" s="202">
        <f t="shared" si="1622"/>
        <v>0</v>
      </c>
      <c r="BU519" s="392">
        <f t="shared" si="1596"/>
        <v>0</v>
      </c>
      <c r="BV519" s="527">
        <f t="shared" si="1622"/>
        <v>0</v>
      </c>
      <c r="BW519" s="202">
        <f t="shared" si="1622"/>
        <v>0</v>
      </c>
      <c r="BX519" s="202">
        <f t="shared" si="1622"/>
        <v>0</v>
      </c>
      <c r="BY519" s="316">
        <f t="shared" si="1597"/>
        <v>0</v>
      </c>
      <c r="BZ519" s="391">
        <f t="shared" si="1622"/>
        <v>0</v>
      </c>
      <c r="CA519" s="202">
        <f t="shared" si="1622"/>
        <v>0</v>
      </c>
      <c r="CB519" s="202">
        <f t="shared" si="1622"/>
        <v>0</v>
      </c>
      <c r="CC519" s="392">
        <f t="shared" si="1598"/>
        <v>0</v>
      </c>
      <c r="CD519" s="391">
        <f t="shared" si="1566"/>
        <v>4200</v>
      </c>
      <c r="CE519" s="202">
        <f t="shared" si="1566"/>
        <v>0</v>
      </c>
      <c r="CF519" s="202">
        <f t="shared" si="1566"/>
        <v>48300</v>
      </c>
      <c r="CG519" s="392">
        <f t="shared" si="1566"/>
        <v>52500</v>
      </c>
      <c r="CH519" s="695" t="s">
        <v>739</v>
      </c>
      <c r="CI519" s="118" t="s">
        <v>739</v>
      </c>
      <c r="CJ519" s="801"/>
      <c r="CK519" s="802"/>
      <c r="CL519" s="802"/>
      <c r="CM519" s="803"/>
      <c r="CN519" s="801">
        <v>0</v>
      </c>
      <c r="CO519" s="802">
        <f t="shared" si="1474"/>
        <v>0</v>
      </c>
      <c r="CP519" s="802">
        <f t="shared" si="1475"/>
        <v>4200</v>
      </c>
      <c r="CQ519" s="802">
        <f t="shared" si="1476"/>
        <v>0</v>
      </c>
      <c r="CR519" s="885">
        <f t="shared" si="1477"/>
        <v>48300</v>
      </c>
      <c r="CS519" s="803">
        <f t="shared" si="1478"/>
        <v>52500</v>
      </c>
      <c r="CT519" s="2">
        <f t="shared" si="1479"/>
        <v>0</v>
      </c>
    </row>
    <row r="520" spans="1:612" s="7" customFormat="1" ht="24.75" customHeight="1" x14ac:dyDescent="0.25">
      <c r="B520" s="580" t="str">
        <f t="shared" si="1591"/>
        <v>C5</v>
      </c>
      <c r="C520" s="605" t="s">
        <v>413</v>
      </c>
      <c r="D520" s="649"/>
      <c r="E520" s="278"/>
      <c r="F520" s="278"/>
      <c r="G520" s="278"/>
      <c r="H520" s="278"/>
      <c r="I520" s="278"/>
      <c r="J520" s="278"/>
      <c r="K520" s="458">
        <v>52500</v>
      </c>
      <c r="L520" s="589"/>
      <c r="M520" s="69"/>
      <c r="N520" s="74" t="s">
        <v>332</v>
      </c>
      <c r="O520" s="80">
        <v>44673</v>
      </c>
      <c r="P520" s="87">
        <v>44823</v>
      </c>
      <c r="Q520" s="86" t="s">
        <v>72</v>
      </c>
      <c r="R520" s="86">
        <v>1</v>
      </c>
      <c r="S520" s="86"/>
      <c r="T520" s="86" t="s">
        <v>28</v>
      </c>
      <c r="U520" s="74" t="s">
        <v>169</v>
      </c>
      <c r="V520" s="74" t="s">
        <v>60</v>
      </c>
      <c r="W520" s="74"/>
      <c r="X520" s="71">
        <v>44673</v>
      </c>
      <c r="Y520" s="71">
        <v>44673</v>
      </c>
      <c r="Z520" s="71">
        <v>44678</v>
      </c>
      <c r="AA520" s="71">
        <v>44698</v>
      </c>
      <c r="AB520" s="71">
        <v>44708</v>
      </c>
      <c r="AC520" s="72" t="s">
        <v>686</v>
      </c>
      <c r="AD520" s="71">
        <v>44711</v>
      </c>
      <c r="AE520" s="71">
        <v>44718</v>
      </c>
      <c r="AF520" s="71">
        <v>44823</v>
      </c>
      <c r="AG520" s="419"/>
      <c r="AH520" s="397"/>
      <c r="AI520" s="63"/>
      <c r="AJ520" s="63"/>
      <c r="AK520" s="319">
        <f t="shared" si="1586"/>
        <v>0</v>
      </c>
      <c r="AL520" s="397"/>
      <c r="AM520" s="63"/>
      <c r="AN520" s="63"/>
      <c r="AO520" s="398">
        <f t="shared" si="1587"/>
        <v>0</v>
      </c>
      <c r="AP520" s="531"/>
      <c r="AQ520" s="63"/>
      <c r="AR520" s="63"/>
      <c r="AS520" s="319">
        <f t="shared" si="1588"/>
        <v>0</v>
      </c>
      <c r="AT520" s="397"/>
      <c r="AU520" s="63"/>
      <c r="AV520" s="63"/>
      <c r="AW520" s="398">
        <f t="shared" si="1589"/>
        <v>0</v>
      </c>
      <c r="AX520" s="531">
        <v>0</v>
      </c>
      <c r="AY520" s="63"/>
      <c r="AZ520" s="63">
        <v>0</v>
      </c>
      <c r="BA520" s="319">
        <f t="shared" si="1590"/>
        <v>0</v>
      </c>
      <c r="BB520" s="397"/>
      <c r="BC520" s="63"/>
      <c r="BD520" s="63"/>
      <c r="BE520" s="398">
        <f t="shared" si="1592"/>
        <v>0</v>
      </c>
      <c r="BF520" s="530">
        <v>1386</v>
      </c>
      <c r="BG520" s="210"/>
      <c r="BH520" s="210">
        <v>15939</v>
      </c>
      <c r="BI520" s="319">
        <f t="shared" si="1593"/>
        <v>17325</v>
      </c>
      <c r="BJ520" s="481">
        <v>1386</v>
      </c>
      <c r="BK520" s="210"/>
      <c r="BL520" s="210">
        <v>15939</v>
      </c>
      <c r="BM520" s="398">
        <f t="shared" si="1594"/>
        <v>17325</v>
      </c>
      <c r="BN520" s="530">
        <v>1428</v>
      </c>
      <c r="BO520" s="210"/>
      <c r="BP520" s="210">
        <v>16422</v>
      </c>
      <c r="BQ520" s="319">
        <f t="shared" si="1595"/>
        <v>17850</v>
      </c>
      <c r="BR520" s="397"/>
      <c r="BS520" s="63"/>
      <c r="BT520" s="63"/>
      <c r="BU520" s="398">
        <f t="shared" si="1596"/>
        <v>0</v>
      </c>
      <c r="BV520" s="531"/>
      <c r="BW520" s="63"/>
      <c r="BX520" s="63"/>
      <c r="BY520" s="319">
        <f t="shared" si="1597"/>
        <v>0</v>
      </c>
      <c r="BZ520" s="397"/>
      <c r="CA520" s="63"/>
      <c r="CB520" s="63"/>
      <c r="CC520" s="398">
        <f t="shared" si="1598"/>
        <v>0</v>
      </c>
      <c r="CD520" s="397">
        <f t="shared" si="1566"/>
        <v>4200</v>
      </c>
      <c r="CE520" s="63">
        <f t="shared" si="1566"/>
        <v>0</v>
      </c>
      <c r="CF520" s="63">
        <f t="shared" si="1566"/>
        <v>48300</v>
      </c>
      <c r="CG520" s="398">
        <f t="shared" si="1566"/>
        <v>52500</v>
      </c>
      <c r="CH520" s="700"/>
      <c r="CI520" s="701"/>
      <c r="CJ520" s="810"/>
      <c r="CK520" s="811"/>
      <c r="CL520" s="811"/>
      <c r="CM520" s="812"/>
      <c r="CN520" s="810">
        <v>0</v>
      </c>
      <c r="CO520" s="811">
        <f t="shared" si="1474"/>
        <v>0</v>
      </c>
      <c r="CP520" s="811">
        <f t="shared" si="1475"/>
        <v>4200</v>
      </c>
      <c r="CQ520" s="811">
        <f t="shared" si="1476"/>
        <v>0</v>
      </c>
      <c r="CR520" s="888">
        <f t="shared" si="1477"/>
        <v>48300</v>
      </c>
      <c r="CS520" s="812">
        <f t="shared" si="1478"/>
        <v>52500</v>
      </c>
      <c r="CT520" s="2">
        <f t="shared" si="1479"/>
        <v>0</v>
      </c>
    </row>
    <row r="521" spans="1:612" s="4" customFormat="1" ht="24.75" customHeight="1" x14ac:dyDescent="0.25">
      <c r="A521" s="7"/>
      <c r="B521" s="580" t="str">
        <f t="shared" si="1591"/>
        <v>C5</v>
      </c>
      <c r="C521" s="597" t="s">
        <v>414</v>
      </c>
      <c r="D521" s="630"/>
      <c r="E521" s="38"/>
      <c r="F521" s="38"/>
      <c r="G521" s="38">
        <f>+D521+E521+F521</f>
        <v>0</v>
      </c>
      <c r="H521" s="38">
        <v>424069</v>
      </c>
      <c r="I521" s="38"/>
      <c r="J521" s="38">
        <v>2355941</v>
      </c>
      <c r="K521" s="631">
        <f>+H521+J521</f>
        <v>2780010</v>
      </c>
      <c r="L521" s="584">
        <v>2780010</v>
      </c>
      <c r="M521" s="38"/>
      <c r="N521" s="76"/>
      <c r="O521" s="39"/>
      <c r="P521" s="39"/>
      <c r="Q521" s="77"/>
      <c r="R521" s="77"/>
      <c r="S521" s="77"/>
      <c r="T521" s="78"/>
      <c r="U521" s="77"/>
      <c r="V521" s="40"/>
      <c r="W521" s="40"/>
      <c r="X521" s="40"/>
      <c r="Y521" s="40"/>
      <c r="Z521" s="40"/>
      <c r="AA521" s="40"/>
      <c r="AB521" s="40"/>
      <c r="AC521" s="40"/>
      <c r="AD521" s="40"/>
      <c r="AE521" s="40"/>
      <c r="AF521" s="40"/>
      <c r="AG521" s="414"/>
      <c r="AH521" s="333">
        <f>AH522</f>
        <v>0</v>
      </c>
      <c r="AI521" s="22">
        <f>AI522</f>
        <v>0</v>
      </c>
      <c r="AJ521" s="22">
        <f>AJ522</f>
        <v>0</v>
      </c>
      <c r="AK521" s="281">
        <f>+AJ521+AI521+AH521</f>
        <v>0</v>
      </c>
      <c r="AL521" s="333">
        <f>AL522</f>
        <v>0</v>
      </c>
      <c r="AM521" s="22">
        <f>AM522</f>
        <v>0</v>
      </c>
      <c r="AN521" s="22">
        <f>AN522</f>
        <v>0</v>
      </c>
      <c r="AO521" s="334">
        <f>+AN521+AM521+AL521</f>
        <v>0</v>
      </c>
      <c r="AP521" s="492">
        <f>AP522</f>
        <v>0</v>
      </c>
      <c r="AQ521" s="22">
        <f>AQ522</f>
        <v>0</v>
      </c>
      <c r="AR521" s="22">
        <f>AR522</f>
        <v>0</v>
      </c>
      <c r="AS521" s="281">
        <f>+AR521+AQ521+AP521</f>
        <v>0</v>
      </c>
      <c r="AT521" s="333">
        <f>AT522</f>
        <v>0</v>
      </c>
      <c r="AU521" s="22">
        <f>AU522</f>
        <v>0</v>
      </c>
      <c r="AV521" s="22">
        <f>AV522</f>
        <v>0</v>
      </c>
      <c r="AW521" s="334">
        <f>+AV521+AU521+AT521</f>
        <v>0</v>
      </c>
      <c r="AX521" s="492">
        <f>AX522</f>
        <v>0</v>
      </c>
      <c r="AY521" s="22">
        <f>AY522</f>
        <v>0</v>
      </c>
      <c r="AZ521" s="22">
        <f>AZ522</f>
        <v>0</v>
      </c>
      <c r="BA521" s="281">
        <f>+AZ521+AY521+AX521</f>
        <v>0</v>
      </c>
      <c r="BB521" s="333">
        <f>BB522</f>
        <v>0</v>
      </c>
      <c r="BC521" s="22">
        <f>BC522</f>
        <v>0</v>
      </c>
      <c r="BD521" s="22">
        <f>BD522</f>
        <v>0</v>
      </c>
      <c r="BE521" s="334">
        <f>+BD521+BC521+BB521</f>
        <v>0</v>
      </c>
      <c r="BF521" s="492">
        <f>BF522</f>
        <v>0</v>
      </c>
      <c r="BG521" s="22">
        <f>BG522</f>
        <v>0</v>
      </c>
      <c r="BH521" s="22">
        <f>BH522</f>
        <v>0</v>
      </c>
      <c r="BI521" s="281">
        <f>+BH521+BG521+BF521</f>
        <v>0</v>
      </c>
      <c r="BJ521" s="333">
        <f>BJ522</f>
        <v>127220.79661016949</v>
      </c>
      <c r="BK521" s="22">
        <f>BK522</f>
        <v>0</v>
      </c>
      <c r="BL521" s="22">
        <f>BL522</f>
        <v>706782.20338983054</v>
      </c>
      <c r="BM521" s="334">
        <f>+BL521+BK521+BJ521</f>
        <v>834003</v>
      </c>
      <c r="BN521" s="492">
        <f>BN522</f>
        <v>0</v>
      </c>
      <c r="BO521" s="22">
        <f>BO522</f>
        <v>0</v>
      </c>
      <c r="BP521" s="22">
        <f>BP522</f>
        <v>0</v>
      </c>
      <c r="BQ521" s="281">
        <f>+BP521+BO521+BN521</f>
        <v>0</v>
      </c>
      <c r="BR521" s="333">
        <f>BR522</f>
        <v>0</v>
      </c>
      <c r="BS521" s="22">
        <f>BS522</f>
        <v>0</v>
      </c>
      <c r="BT521" s="22">
        <f>BT522</f>
        <v>0</v>
      </c>
      <c r="BU521" s="334">
        <f>+BT521+BS521+BR521</f>
        <v>0</v>
      </c>
      <c r="BV521" s="492">
        <f>BV522</f>
        <v>296848.52542372886</v>
      </c>
      <c r="BW521" s="22">
        <f>BW522</f>
        <v>0</v>
      </c>
      <c r="BX521" s="22">
        <f>BX522</f>
        <v>1649158.4745762714</v>
      </c>
      <c r="BY521" s="281">
        <f>+BX521+BW521+BV521</f>
        <v>1946007.0000000002</v>
      </c>
      <c r="BZ521" s="333">
        <f>BZ522</f>
        <v>0</v>
      </c>
      <c r="CA521" s="22">
        <f>CA522</f>
        <v>0</v>
      </c>
      <c r="CB521" s="22">
        <f>CB522</f>
        <v>0</v>
      </c>
      <c r="CC521" s="334">
        <f>+CB521+CA521+BZ521</f>
        <v>0</v>
      </c>
      <c r="CD521" s="333">
        <f t="shared" si="1566"/>
        <v>424069.32203389832</v>
      </c>
      <c r="CE521" s="22">
        <f t="shared" si="1566"/>
        <v>0</v>
      </c>
      <c r="CF521" s="22">
        <f t="shared" si="1566"/>
        <v>2355940.677966102</v>
      </c>
      <c r="CG521" s="334">
        <f t="shared" si="1566"/>
        <v>2780010</v>
      </c>
      <c r="CH521" s="695" t="s">
        <v>739</v>
      </c>
      <c r="CI521" s="118" t="s">
        <v>739</v>
      </c>
      <c r="CJ521" s="750">
        <f>IF(H521=0,IF(CD521&gt;0,"Error",H521-CD521),H521-CD521)</f>
        <v>-0.32203389832284302</v>
      </c>
      <c r="CK521" s="751">
        <f t="shared" ref="CK521" si="1623">IF(I521=0,IF(CE521&gt;0,"Error",I521-CE521),I521-CE521)</f>
        <v>0</v>
      </c>
      <c r="CL521" s="751">
        <f t="shared" ref="CL521" si="1624">IF(J521=0,IF(CF521&gt;0,"Error",J521-CF521),J521-CF521)</f>
        <v>0.32203389797359705</v>
      </c>
      <c r="CM521" s="752">
        <f t="shared" ref="CM521" si="1625">IF(K521=0,IF(CG521&gt;0,"Error",K521-CG521),K521-CG521)</f>
        <v>0</v>
      </c>
      <c r="CN521" s="750">
        <v>0</v>
      </c>
      <c r="CO521" s="751">
        <f t="shared" si="1474"/>
        <v>0</v>
      </c>
      <c r="CP521" s="751">
        <f t="shared" si="1475"/>
        <v>424069.32203389832</v>
      </c>
      <c r="CQ521" s="751">
        <f t="shared" si="1476"/>
        <v>0</v>
      </c>
      <c r="CR521" s="863">
        <f t="shared" si="1477"/>
        <v>2355940.677966102</v>
      </c>
      <c r="CS521" s="752">
        <f t="shared" si="1478"/>
        <v>2780010.0000000005</v>
      </c>
      <c r="CT521" s="2">
        <f t="shared" si="1479"/>
        <v>0</v>
      </c>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c r="LJ521" s="2"/>
      <c r="LK521" s="2"/>
      <c r="LL521" s="2"/>
      <c r="LM521" s="2"/>
      <c r="LN521" s="2"/>
      <c r="LO521" s="2"/>
      <c r="LP521" s="2"/>
      <c r="LQ521" s="2"/>
      <c r="LR521" s="2"/>
      <c r="LS521" s="2"/>
      <c r="LT521" s="2"/>
      <c r="LU521" s="2"/>
      <c r="LV521" s="2"/>
      <c r="LW521" s="2"/>
      <c r="LX521" s="2"/>
      <c r="LY521" s="2"/>
      <c r="LZ521" s="2"/>
      <c r="MA521" s="2"/>
      <c r="MB521" s="2"/>
      <c r="MC521" s="2"/>
      <c r="MD521" s="2"/>
      <c r="ME521" s="2"/>
      <c r="MF521" s="2"/>
      <c r="MG521" s="2"/>
      <c r="MH521" s="2"/>
      <c r="MI521" s="2"/>
      <c r="MJ521" s="2"/>
      <c r="MK521" s="2"/>
      <c r="ML521" s="2"/>
      <c r="MM521" s="2"/>
      <c r="MN521" s="2"/>
      <c r="MO521" s="2"/>
      <c r="MP521" s="2"/>
      <c r="MQ521" s="2"/>
      <c r="MR521" s="2"/>
      <c r="MS521" s="2"/>
      <c r="MT521" s="2"/>
      <c r="MU521" s="2"/>
      <c r="MV521" s="2"/>
      <c r="MW521" s="2"/>
      <c r="MX521" s="2"/>
      <c r="MY521" s="2"/>
      <c r="MZ521" s="2"/>
      <c r="NA521" s="2"/>
      <c r="NB521" s="2"/>
      <c r="NC521" s="2"/>
      <c r="ND521" s="2"/>
      <c r="NE521" s="2"/>
      <c r="NF521" s="2"/>
      <c r="NG521" s="2"/>
      <c r="NH521" s="2"/>
      <c r="NI521" s="2"/>
      <c r="NJ521" s="2"/>
      <c r="NK521" s="2"/>
      <c r="NL521" s="2"/>
      <c r="NM521" s="2"/>
      <c r="NN521" s="2"/>
      <c r="NO521" s="2"/>
      <c r="NP521" s="2"/>
      <c r="NQ521" s="2"/>
      <c r="NR521" s="2"/>
      <c r="NS521" s="2"/>
      <c r="NT521" s="2"/>
      <c r="NU521" s="2"/>
      <c r="NV521" s="2"/>
      <c r="NW521" s="2"/>
      <c r="NX521" s="2"/>
      <c r="NY521" s="2"/>
      <c r="NZ521" s="2"/>
      <c r="OA521" s="2"/>
      <c r="OB521" s="2"/>
      <c r="OC521" s="2"/>
      <c r="OD521" s="2"/>
      <c r="OE521" s="2"/>
      <c r="OF521" s="2"/>
      <c r="OG521" s="2"/>
      <c r="OH521" s="2"/>
      <c r="OI521" s="2"/>
      <c r="OJ521" s="2"/>
      <c r="OK521" s="2"/>
      <c r="OL521" s="2"/>
      <c r="OM521" s="2"/>
      <c r="ON521" s="2"/>
      <c r="OO521" s="2"/>
      <c r="OP521" s="2"/>
      <c r="OQ521" s="2"/>
      <c r="OR521" s="2"/>
      <c r="OS521" s="2"/>
      <c r="OT521" s="2"/>
      <c r="OU521" s="2"/>
      <c r="OV521" s="2"/>
      <c r="OW521" s="2"/>
      <c r="OX521" s="2"/>
      <c r="OY521" s="2"/>
      <c r="OZ521" s="2"/>
      <c r="PA521" s="2"/>
      <c r="PB521" s="2"/>
      <c r="PC521" s="2"/>
      <c r="PD521" s="2"/>
      <c r="PE521" s="2"/>
      <c r="PF521" s="2"/>
      <c r="PG521" s="2"/>
      <c r="PH521" s="2"/>
      <c r="PI521" s="2"/>
      <c r="PJ521" s="2"/>
      <c r="PK521" s="2"/>
      <c r="PL521" s="2"/>
      <c r="PM521" s="2"/>
      <c r="PN521" s="2"/>
      <c r="PO521" s="2"/>
      <c r="PP521" s="2"/>
      <c r="PQ521" s="2"/>
      <c r="PR521" s="2"/>
      <c r="PS521" s="2"/>
      <c r="PT521" s="2"/>
      <c r="PU521" s="2"/>
      <c r="PV521" s="2"/>
      <c r="PW521" s="2"/>
      <c r="PX521" s="2"/>
      <c r="PY521" s="2"/>
      <c r="PZ521" s="2"/>
      <c r="QA521" s="2"/>
      <c r="QB521" s="2"/>
      <c r="QC521" s="2"/>
      <c r="QD521" s="2"/>
      <c r="QE521" s="2"/>
      <c r="QF521" s="2"/>
      <c r="QG521" s="2"/>
      <c r="QH521" s="2"/>
      <c r="QI521" s="2"/>
      <c r="QJ521" s="2"/>
      <c r="QK521" s="2"/>
      <c r="QL521" s="2"/>
      <c r="QM521" s="2"/>
      <c r="QN521" s="2"/>
      <c r="QO521" s="2"/>
      <c r="QP521" s="2"/>
      <c r="QQ521" s="2"/>
      <c r="QR521" s="2"/>
      <c r="QS521" s="2"/>
      <c r="QT521" s="2"/>
      <c r="QU521" s="2"/>
      <c r="QV521" s="2"/>
      <c r="QW521" s="2"/>
      <c r="QX521" s="2"/>
      <c r="QY521" s="2"/>
      <c r="QZ521" s="2"/>
      <c r="RA521" s="2"/>
      <c r="RB521" s="2"/>
      <c r="RC521" s="2"/>
      <c r="RD521" s="2"/>
      <c r="RE521" s="2"/>
      <c r="RF521" s="2"/>
      <c r="RG521" s="2"/>
      <c r="RH521" s="2"/>
      <c r="RI521" s="2"/>
      <c r="RJ521" s="2"/>
      <c r="RK521" s="2"/>
      <c r="RL521" s="2"/>
      <c r="RM521" s="2"/>
      <c r="RN521" s="2"/>
      <c r="RO521" s="2"/>
      <c r="RP521" s="2"/>
      <c r="RQ521" s="2"/>
      <c r="RR521" s="2"/>
      <c r="RS521" s="2"/>
      <c r="RT521" s="2"/>
      <c r="RU521" s="2"/>
      <c r="RV521" s="2"/>
      <c r="RW521" s="2"/>
      <c r="RX521" s="2"/>
      <c r="RY521" s="2"/>
      <c r="RZ521" s="2"/>
      <c r="SA521" s="2"/>
      <c r="SB521" s="2"/>
      <c r="SC521" s="2"/>
      <c r="SD521" s="2"/>
      <c r="SE521" s="2"/>
      <c r="SF521" s="2"/>
      <c r="SG521" s="2"/>
      <c r="SH521" s="2"/>
      <c r="SI521" s="2"/>
      <c r="SJ521" s="2"/>
      <c r="SK521" s="2"/>
      <c r="SL521" s="2"/>
      <c r="SM521" s="2"/>
      <c r="SN521" s="2"/>
      <c r="SO521" s="2"/>
      <c r="SP521" s="2"/>
      <c r="SQ521" s="2"/>
      <c r="SR521" s="2"/>
      <c r="SS521" s="2"/>
      <c r="ST521" s="2"/>
      <c r="SU521" s="2"/>
      <c r="SV521" s="2"/>
      <c r="SW521" s="2"/>
      <c r="SX521" s="2"/>
      <c r="SY521" s="2"/>
      <c r="SZ521" s="2"/>
      <c r="TA521" s="2"/>
      <c r="TB521" s="2"/>
      <c r="TC521" s="2"/>
      <c r="TD521" s="2"/>
      <c r="TE521" s="2"/>
      <c r="TF521" s="2"/>
      <c r="TG521" s="2"/>
      <c r="TH521" s="2"/>
      <c r="TI521" s="2"/>
      <c r="TJ521" s="2"/>
      <c r="TK521" s="2"/>
      <c r="TL521" s="2"/>
      <c r="TM521" s="2"/>
      <c r="TN521" s="2"/>
      <c r="TO521" s="2"/>
      <c r="TP521" s="2"/>
      <c r="TQ521" s="2"/>
      <c r="TR521" s="2"/>
      <c r="TS521" s="2"/>
      <c r="TT521" s="2"/>
      <c r="TU521" s="2"/>
      <c r="TV521" s="2"/>
      <c r="TW521" s="2"/>
      <c r="TX521" s="2"/>
      <c r="TY521" s="2"/>
      <c r="TZ521" s="2"/>
      <c r="UA521" s="2"/>
      <c r="UB521" s="2"/>
      <c r="UC521" s="2"/>
      <c r="UD521" s="2"/>
      <c r="UE521" s="2"/>
      <c r="UF521" s="2"/>
      <c r="UG521" s="2"/>
      <c r="UH521" s="2"/>
      <c r="UI521" s="2"/>
      <c r="UJ521" s="2"/>
      <c r="UK521" s="2"/>
      <c r="UL521" s="2"/>
      <c r="UM521" s="2"/>
      <c r="UN521" s="2"/>
      <c r="UO521" s="2"/>
      <c r="UP521" s="2"/>
      <c r="UQ521" s="2"/>
      <c r="UR521" s="2"/>
      <c r="US521" s="2"/>
      <c r="UT521" s="2"/>
      <c r="UU521" s="2"/>
      <c r="UV521" s="2"/>
      <c r="UW521" s="2"/>
      <c r="UX521" s="2"/>
      <c r="UY521" s="2"/>
      <c r="UZ521" s="2"/>
      <c r="VA521" s="2"/>
      <c r="VB521" s="2"/>
      <c r="VC521" s="2"/>
      <c r="VD521" s="2"/>
      <c r="VE521" s="2"/>
      <c r="VF521" s="2"/>
      <c r="VG521" s="2"/>
      <c r="VH521" s="2"/>
      <c r="VI521" s="2"/>
      <c r="VJ521" s="2"/>
      <c r="VK521" s="2"/>
      <c r="VL521" s="2"/>
      <c r="VM521" s="2"/>
      <c r="VN521" s="2"/>
      <c r="VO521" s="2"/>
      <c r="VP521" s="2"/>
      <c r="VQ521" s="2"/>
      <c r="VR521" s="2"/>
      <c r="VS521" s="2"/>
      <c r="VT521" s="2"/>
      <c r="VU521" s="2"/>
      <c r="VV521" s="2"/>
      <c r="VW521" s="2"/>
      <c r="VX521" s="2"/>
      <c r="VY521" s="2"/>
      <c r="VZ521" s="2"/>
      <c r="WA521" s="2"/>
      <c r="WB521" s="2"/>
      <c r="WC521" s="2"/>
      <c r="WD521" s="2"/>
      <c r="WE521" s="2"/>
      <c r="WF521" s="2"/>
      <c r="WG521" s="2"/>
      <c r="WH521" s="2"/>
      <c r="WI521" s="2"/>
      <c r="WJ521" s="2"/>
      <c r="WK521" s="2"/>
      <c r="WL521" s="2"/>
      <c r="WM521" s="2"/>
      <c r="WN521" s="2"/>
    </row>
    <row r="522" spans="1:612" s="7" customFormat="1" ht="24.75" customHeight="1" x14ac:dyDescent="0.25">
      <c r="B522" s="580" t="str">
        <f t="shared" si="1591"/>
        <v>C5</v>
      </c>
      <c r="C522" s="609" t="s">
        <v>661</v>
      </c>
      <c r="D522" s="654"/>
      <c r="E522" s="195"/>
      <c r="F522" s="195"/>
      <c r="G522" s="195">
        <f>+D522+E522+F522</f>
        <v>0</v>
      </c>
      <c r="H522" s="195">
        <v>208678</v>
      </c>
      <c r="I522" s="195"/>
      <c r="J522" s="195">
        <v>1159322</v>
      </c>
      <c r="K522" s="655">
        <v>2780010.08</v>
      </c>
      <c r="L522" s="592"/>
      <c r="M522" s="195"/>
      <c r="N522" s="196" t="s">
        <v>332</v>
      </c>
      <c r="O522" s="209">
        <v>44638</v>
      </c>
      <c r="P522" s="208">
        <v>44862</v>
      </c>
      <c r="Q522" s="194" t="s">
        <v>415</v>
      </c>
      <c r="R522" s="196">
        <v>8</v>
      </c>
      <c r="S522" s="196"/>
      <c r="T522" s="205" t="s">
        <v>28</v>
      </c>
      <c r="U522" s="205" t="s">
        <v>416</v>
      </c>
      <c r="V522" s="205" t="s">
        <v>417</v>
      </c>
      <c r="W522" s="205"/>
      <c r="X522" s="205"/>
      <c r="Y522" s="209">
        <v>44550</v>
      </c>
      <c r="Z522" s="209">
        <v>44656</v>
      </c>
      <c r="AA522" s="208">
        <v>44663</v>
      </c>
      <c r="AB522" s="208">
        <v>44723</v>
      </c>
      <c r="AC522" s="208">
        <v>44728</v>
      </c>
      <c r="AD522" s="208">
        <v>44743</v>
      </c>
      <c r="AE522" s="208">
        <v>44772</v>
      </c>
      <c r="AF522" s="208">
        <v>44862</v>
      </c>
      <c r="AG522" s="420" t="s">
        <v>418</v>
      </c>
      <c r="AH522" s="393"/>
      <c r="AI522" s="204"/>
      <c r="AJ522" s="204"/>
      <c r="AK522" s="317">
        <f>+AJ522+AI522+AH522</f>
        <v>0</v>
      </c>
      <c r="AL522" s="393"/>
      <c r="AM522" s="204"/>
      <c r="AN522" s="204"/>
      <c r="AO522" s="394">
        <f>+AN522+AM522+AL522</f>
        <v>0</v>
      </c>
      <c r="AP522" s="528"/>
      <c r="AQ522" s="204"/>
      <c r="AR522" s="204"/>
      <c r="AS522" s="317">
        <f>+AR522+AQ522+AP522</f>
        <v>0</v>
      </c>
      <c r="AT522" s="393"/>
      <c r="AU522" s="204"/>
      <c r="AV522" s="204"/>
      <c r="AW522" s="394">
        <f>+AV522+AU522+AT522</f>
        <v>0</v>
      </c>
      <c r="AX522" s="528"/>
      <c r="AY522" s="204"/>
      <c r="AZ522" s="204"/>
      <c r="BA522" s="317">
        <f>+AZ522+AY522+AX522</f>
        <v>0</v>
      </c>
      <c r="BB522" s="393"/>
      <c r="BC522" s="204"/>
      <c r="BD522" s="204"/>
      <c r="BE522" s="392">
        <f>BB522+BC522+BD522</f>
        <v>0</v>
      </c>
      <c r="BF522" s="528"/>
      <c r="BG522" s="204"/>
      <c r="BH522" s="204"/>
      <c r="BI522" s="317">
        <f>+BH522+BG522+BF522</f>
        <v>0</v>
      </c>
      <c r="BJ522" s="393">
        <v>127220.79661016949</v>
      </c>
      <c r="BK522" s="204"/>
      <c r="BL522" s="204">
        <v>706782.20338983054</v>
      </c>
      <c r="BM522" s="394">
        <f>+BL522+BK522+BJ522</f>
        <v>834003</v>
      </c>
      <c r="BN522" s="528"/>
      <c r="BO522" s="204"/>
      <c r="BP522" s="204"/>
      <c r="BQ522" s="317">
        <f>+BP522+BO522+BN522</f>
        <v>0</v>
      </c>
      <c r="BR522" s="393"/>
      <c r="BS522" s="204"/>
      <c r="BT522" s="204"/>
      <c r="BU522" s="394">
        <f>+BT522+BS522+BR522</f>
        <v>0</v>
      </c>
      <c r="BV522" s="528">
        <v>296848.52542372886</v>
      </c>
      <c r="BW522" s="204"/>
      <c r="BX522" s="204">
        <v>1649158.4745762714</v>
      </c>
      <c r="BY522" s="317">
        <f>+BX522+BW522+BV522</f>
        <v>1946007.0000000002</v>
      </c>
      <c r="BZ522" s="393"/>
      <c r="CA522" s="204"/>
      <c r="CB522" s="204"/>
      <c r="CC522" s="394">
        <f>+CB522+CA522+BZ522</f>
        <v>0</v>
      </c>
      <c r="CD522" s="393">
        <f t="shared" si="1566"/>
        <v>424069.32203389832</v>
      </c>
      <c r="CE522" s="204">
        <f t="shared" si="1566"/>
        <v>0</v>
      </c>
      <c r="CF522" s="204">
        <f t="shared" si="1566"/>
        <v>2355940.677966102</v>
      </c>
      <c r="CG522" s="394">
        <f t="shared" si="1566"/>
        <v>2780010</v>
      </c>
      <c r="CH522" s="695" t="s">
        <v>739</v>
      </c>
      <c r="CI522" s="118" t="s">
        <v>739</v>
      </c>
      <c r="CJ522" s="804"/>
      <c r="CK522" s="805"/>
      <c r="CL522" s="805"/>
      <c r="CM522" s="806"/>
      <c r="CN522" s="804">
        <v>0</v>
      </c>
      <c r="CO522" s="805">
        <f t="shared" si="1474"/>
        <v>0</v>
      </c>
      <c r="CP522" s="805">
        <f t="shared" si="1475"/>
        <v>424069.32203389832</v>
      </c>
      <c r="CQ522" s="805">
        <f t="shared" si="1476"/>
        <v>0</v>
      </c>
      <c r="CR522" s="886">
        <f t="shared" si="1477"/>
        <v>2355940.677966102</v>
      </c>
      <c r="CS522" s="806">
        <f t="shared" si="1478"/>
        <v>2780010.0000000005</v>
      </c>
      <c r="CT522" s="2">
        <f t="shared" si="1479"/>
        <v>0</v>
      </c>
    </row>
    <row r="523" spans="1:612" s="7" customFormat="1" ht="24.75" customHeight="1" x14ac:dyDescent="0.25">
      <c r="B523" s="580" t="str">
        <f t="shared" si="1591"/>
        <v>C5</v>
      </c>
      <c r="C523" s="596" t="s">
        <v>419</v>
      </c>
      <c r="D523" s="632">
        <f>D524+D536+D541</f>
        <v>143664</v>
      </c>
      <c r="E523" s="34">
        <f t="shared" ref="E523:I523" si="1626">E524+E536+E541</f>
        <v>0</v>
      </c>
      <c r="F523" s="34">
        <f t="shared" si="1626"/>
        <v>798136</v>
      </c>
      <c r="G523" s="34">
        <f t="shared" si="1626"/>
        <v>941800</v>
      </c>
      <c r="H523" s="34">
        <f>+H524+H536+H541</f>
        <v>278724.89830508461</v>
      </c>
      <c r="I523" s="34">
        <f t="shared" si="1626"/>
        <v>0</v>
      </c>
      <c r="J523" s="34">
        <f>+J524+J536+J541</f>
        <v>1548475.1016949154</v>
      </c>
      <c r="K523" s="633">
        <f>+K524+K536+K541</f>
        <v>1827200</v>
      </c>
      <c r="L523" s="585"/>
      <c r="M523" s="34"/>
      <c r="N523" s="57"/>
      <c r="O523" s="57"/>
      <c r="P523" s="57"/>
      <c r="Q523" s="57"/>
      <c r="R523" s="57"/>
      <c r="S523" s="57"/>
      <c r="T523" s="57"/>
      <c r="U523" s="57"/>
      <c r="V523" s="57"/>
      <c r="W523" s="57"/>
      <c r="X523" s="57"/>
      <c r="Y523" s="57"/>
      <c r="Z523" s="57"/>
      <c r="AA523" s="57"/>
      <c r="AB523" s="57"/>
      <c r="AC523" s="57"/>
      <c r="AD523" s="57"/>
      <c r="AE523" s="57"/>
      <c r="AF523" s="57"/>
      <c r="AG523" s="421"/>
      <c r="AH523" s="395">
        <f>+AH524+AH536+AH541</f>
        <v>0</v>
      </c>
      <c r="AI523" s="84">
        <f t="shared" ref="AI523:AJ523" si="1627">+AI524+AI536+AI541</f>
        <v>0</v>
      </c>
      <c r="AJ523" s="84">
        <f t="shared" si="1627"/>
        <v>0</v>
      </c>
      <c r="AK523" s="318">
        <f t="shared" si="1586"/>
        <v>0</v>
      </c>
      <c r="AL523" s="395">
        <f>+AL524+AL536+AL541</f>
        <v>0</v>
      </c>
      <c r="AM523" s="84">
        <f t="shared" ref="AM523:AN523" si="1628">+AM524+AM536+AM541</f>
        <v>0</v>
      </c>
      <c r="AN523" s="84">
        <f t="shared" si="1628"/>
        <v>0</v>
      </c>
      <c r="AO523" s="396">
        <f t="shared" si="1587"/>
        <v>0</v>
      </c>
      <c r="AP523" s="529">
        <f>+AP524+AP536+AP541</f>
        <v>0</v>
      </c>
      <c r="AQ523" s="84">
        <f t="shared" ref="AQ523:AR523" si="1629">+AQ524+AQ536+AQ541</f>
        <v>0</v>
      </c>
      <c r="AR523" s="84">
        <f t="shared" si="1629"/>
        <v>0</v>
      </c>
      <c r="AS523" s="318">
        <f t="shared" si="1588"/>
        <v>0</v>
      </c>
      <c r="AT523" s="395">
        <f>+AT524+AT536+AT541</f>
        <v>0</v>
      </c>
      <c r="AU523" s="84">
        <f t="shared" ref="AU523:AV523" si="1630">+AU524+AU536+AU541</f>
        <v>0</v>
      </c>
      <c r="AV523" s="84">
        <f t="shared" si="1630"/>
        <v>0</v>
      </c>
      <c r="AW523" s="396">
        <f t="shared" si="1589"/>
        <v>0</v>
      </c>
      <c r="AX523" s="529">
        <f>+AX524+AX536+AX541</f>
        <v>0</v>
      </c>
      <c r="AY523" s="84">
        <f t="shared" ref="AY523:AZ523" si="1631">+AY524+AY536+AY541</f>
        <v>0</v>
      </c>
      <c r="AZ523" s="84">
        <f t="shared" si="1631"/>
        <v>0</v>
      </c>
      <c r="BA523" s="318">
        <f t="shared" si="1590"/>
        <v>0</v>
      </c>
      <c r="BB523" s="395">
        <f>+BB524+BB536+BB541</f>
        <v>1080</v>
      </c>
      <c r="BC523" s="84">
        <f t="shared" ref="BC523:BD523" si="1632">+BC524+BC536+BC541</f>
        <v>0</v>
      </c>
      <c r="BD523" s="84">
        <f t="shared" si="1632"/>
        <v>12420</v>
      </c>
      <c r="BE523" s="396">
        <f t="shared" si="1592"/>
        <v>13500</v>
      </c>
      <c r="BF523" s="529">
        <f>+BF524+BF536+BF541</f>
        <v>34628.800000000003</v>
      </c>
      <c r="BG523" s="84">
        <f t="shared" ref="BG523:BH523" si="1633">+BG524+BG536+BG541</f>
        <v>0</v>
      </c>
      <c r="BH523" s="84">
        <f t="shared" si="1633"/>
        <v>398231.2</v>
      </c>
      <c r="BI523" s="318">
        <f t="shared" si="1593"/>
        <v>432860</v>
      </c>
      <c r="BJ523" s="395">
        <f>+BJ524+BJ536+BJ541</f>
        <v>31048</v>
      </c>
      <c r="BK523" s="84">
        <f t="shared" ref="BK523:BL523" si="1634">+BK524+BK536+BK541</f>
        <v>0</v>
      </c>
      <c r="BL523" s="84">
        <f t="shared" si="1634"/>
        <v>357052</v>
      </c>
      <c r="BM523" s="396">
        <f t="shared" si="1594"/>
        <v>388100</v>
      </c>
      <c r="BN523" s="529">
        <f>+BN524+BN536+BN541</f>
        <v>6100.8</v>
      </c>
      <c r="BO523" s="84">
        <f t="shared" ref="BO523:BP523" si="1635">+BO524+BO536+BO541</f>
        <v>0</v>
      </c>
      <c r="BP523" s="84">
        <f t="shared" si="1635"/>
        <v>70159.199999999997</v>
      </c>
      <c r="BQ523" s="318">
        <f t="shared" si="1595"/>
        <v>76260</v>
      </c>
      <c r="BR523" s="395">
        <f>+BR524+BR536+BR541</f>
        <v>0</v>
      </c>
      <c r="BS523" s="84">
        <f t="shared" ref="BS523:BT523" si="1636">+BS524+BS536+BS541</f>
        <v>0</v>
      </c>
      <c r="BT523" s="84">
        <f t="shared" si="1636"/>
        <v>0</v>
      </c>
      <c r="BU523" s="396">
        <f t="shared" si="1596"/>
        <v>0</v>
      </c>
      <c r="BV523" s="529">
        <f>+BV524+BV536+BV541</f>
        <v>8134.4</v>
      </c>
      <c r="BW523" s="84">
        <f t="shared" ref="BW523:BX523" si="1637">+BW524+BW536+BW541</f>
        <v>0</v>
      </c>
      <c r="BX523" s="84">
        <f t="shared" si="1637"/>
        <v>93545.600000000006</v>
      </c>
      <c r="BY523" s="318">
        <f t="shared" si="1597"/>
        <v>101680</v>
      </c>
      <c r="BZ523" s="395">
        <f>+BZ524+BZ536+BZ541</f>
        <v>0</v>
      </c>
      <c r="CA523" s="84">
        <f t="shared" ref="CA523:CB523" si="1638">+CA524+CA536+CA541</f>
        <v>0</v>
      </c>
      <c r="CB523" s="84">
        <f t="shared" si="1638"/>
        <v>0</v>
      </c>
      <c r="CC523" s="396">
        <f t="shared" si="1598"/>
        <v>0</v>
      </c>
      <c r="CD523" s="395">
        <f t="shared" si="1566"/>
        <v>80992</v>
      </c>
      <c r="CE523" s="84">
        <f t="shared" si="1566"/>
        <v>0</v>
      </c>
      <c r="CF523" s="84">
        <f t="shared" si="1566"/>
        <v>931407.99999999988</v>
      </c>
      <c r="CG523" s="396">
        <f t="shared" si="1566"/>
        <v>1012400</v>
      </c>
      <c r="CH523" s="700"/>
      <c r="CI523" s="701"/>
      <c r="CJ523" s="807">
        <f>IF(H523=0,IF(CD523&gt;0,"Error",H523-CD523),H523-CD523)</f>
        <v>197732.89830508461</v>
      </c>
      <c r="CK523" s="808">
        <f t="shared" ref="CK523:CK524" si="1639">IF(I523=0,IF(CE523&gt;0,"Error",I523-CE523),I523-CE523)</f>
        <v>0</v>
      </c>
      <c r="CL523" s="808">
        <f t="shared" ref="CL523:CL524" si="1640">IF(J523=0,IF(CF523&gt;0,"Error",J523-CF523),J523-CF523)</f>
        <v>617067.10169491556</v>
      </c>
      <c r="CM523" s="809">
        <f t="shared" ref="CM523:CM524" si="1641">IF(K523=0,IF(CG523&gt;0,"Error",K523-CG523),K523-CG523)</f>
        <v>814800</v>
      </c>
      <c r="CN523" s="807">
        <v>0</v>
      </c>
      <c r="CO523" s="808">
        <f t="shared" si="1474"/>
        <v>0</v>
      </c>
      <c r="CP523" s="808">
        <f t="shared" si="1475"/>
        <v>80992</v>
      </c>
      <c r="CQ523" s="808">
        <f t="shared" si="1476"/>
        <v>0</v>
      </c>
      <c r="CR523" s="887">
        <f t="shared" si="1477"/>
        <v>931407.99999999988</v>
      </c>
      <c r="CS523" s="809">
        <f t="shared" si="1478"/>
        <v>1012399.9999999999</v>
      </c>
      <c r="CT523" s="2">
        <f t="shared" si="1479"/>
        <v>0</v>
      </c>
    </row>
    <row r="524" spans="1:612" s="7" customFormat="1" ht="24.75" customHeight="1" x14ac:dyDescent="0.25">
      <c r="B524" s="580" t="str">
        <f t="shared" si="1591"/>
        <v>C5</v>
      </c>
      <c r="C524" s="597" t="s">
        <v>420</v>
      </c>
      <c r="D524" s="630">
        <f>SUM(D525:D535)</f>
        <v>79200</v>
      </c>
      <c r="E524" s="38">
        <f t="shared" ref="E524:G524" si="1642">SUM(E525:E535)</f>
        <v>0</v>
      </c>
      <c r="F524" s="38">
        <f t="shared" si="1642"/>
        <v>440000</v>
      </c>
      <c r="G524" s="38">
        <f t="shared" si="1642"/>
        <v>519200</v>
      </c>
      <c r="H524" s="38">
        <v>159803.38983050839</v>
      </c>
      <c r="I524" s="38"/>
      <c r="J524" s="38">
        <v>887796.61016949161</v>
      </c>
      <c r="K524" s="631">
        <f>+H524+J524</f>
        <v>1047600</v>
      </c>
      <c r="L524" s="584">
        <v>1047600</v>
      </c>
      <c r="M524" s="38"/>
      <c r="N524" s="76"/>
      <c r="O524" s="39"/>
      <c r="P524" s="39"/>
      <c r="Q524" s="77"/>
      <c r="R524" s="77"/>
      <c r="S524" s="77"/>
      <c r="T524" s="78"/>
      <c r="U524" s="77"/>
      <c r="V524" s="40"/>
      <c r="W524" s="40"/>
      <c r="X524" s="40"/>
      <c r="Y524" s="40"/>
      <c r="Z524" s="40"/>
      <c r="AA524" s="40"/>
      <c r="AB524" s="40"/>
      <c r="AC524" s="40"/>
      <c r="AD524" s="40"/>
      <c r="AE524" s="40"/>
      <c r="AF524" s="40"/>
      <c r="AG524" s="414"/>
      <c r="AH524" s="333">
        <f>AH525+AH528+AH532</f>
        <v>0</v>
      </c>
      <c r="AI524" s="22">
        <f t="shared" ref="AI524:AJ524" si="1643">AI525+AI528+AI532</f>
        <v>0</v>
      </c>
      <c r="AJ524" s="22">
        <f t="shared" si="1643"/>
        <v>0</v>
      </c>
      <c r="AK524" s="281">
        <f>AH524+AI524+AJ524</f>
        <v>0</v>
      </c>
      <c r="AL524" s="333">
        <f>AL525+AL528+AL532</f>
        <v>0</v>
      </c>
      <c r="AM524" s="22">
        <f t="shared" ref="AM524" si="1644">AM525+AM528+AM532</f>
        <v>0</v>
      </c>
      <c r="AN524" s="22">
        <f t="shared" ref="AN524" si="1645">AN525+AN528+AN532</f>
        <v>0</v>
      </c>
      <c r="AO524" s="334">
        <f>AL524+AM524+AN524</f>
        <v>0</v>
      </c>
      <c r="AP524" s="492">
        <f>AP525+AP528+AP532</f>
        <v>0</v>
      </c>
      <c r="AQ524" s="22">
        <f t="shared" ref="AQ524" si="1646">AQ525+AQ528+AQ532</f>
        <v>0</v>
      </c>
      <c r="AR524" s="22">
        <f t="shared" ref="AR524" si="1647">AR525+AR528+AR532</f>
        <v>0</v>
      </c>
      <c r="AS524" s="281">
        <f>AP524+AQ524+AR524</f>
        <v>0</v>
      </c>
      <c r="AT524" s="333">
        <f>AT525+AT528+AT532</f>
        <v>0</v>
      </c>
      <c r="AU524" s="22">
        <f t="shared" ref="AU524" si="1648">AU525+AU528+AU532</f>
        <v>0</v>
      </c>
      <c r="AV524" s="22">
        <f t="shared" ref="AV524" si="1649">AV525+AV528+AV532</f>
        <v>0</v>
      </c>
      <c r="AW524" s="334">
        <f>AT524+AU524+AV524</f>
        <v>0</v>
      </c>
      <c r="AX524" s="492">
        <f>AX525+AX528+AX532</f>
        <v>0</v>
      </c>
      <c r="AY524" s="22">
        <f t="shared" ref="AY524" si="1650">AY525+AY528+AY532</f>
        <v>0</v>
      </c>
      <c r="AZ524" s="22">
        <f t="shared" ref="AZ524" si="1651">AZ525+AZ528+AZ532</f>
        <v>0</v>
      </c>
      <c r="BA524" s="281">
        <f>AX524+AY524+AZ524</f>
        <v>0</v>
      </c>
      <c r="BB524" s="333">
        <f>BB525+BB528+BB532</f>
        <v>0</v>
      </c>
      <c r="BC524" s="22">
        <f t="shared" ref="BC524" si="1652">BC525+BC528+BC532</f>
        <v>0</v>
      </c>
      <c r="BD524" s="22">
        <f t="shared" ref="BD524" si="1653">BD525+BD528+BD532</f>
        <v>0</v>
      </c>
      <c r="BE524" s="334">
        <f>BB524+BC524+BD524</f>
        <v>0</v>
      </c>
      <c r="BF524" s="492">
        <f>BF525+BF528+BF532</f>
        <v>22028.799999999999</v>
      </c>
      <c r="BG524" s="22">
        <f t="shared" ref="BG524" si="1654">BG525+BG528+BG532</f>
        <v>0</v>
      </c>
      <c r="BH524" s="22">
        <f t="shared" ref="BH524" si="1655">BH525+BH528+BH532</f>
        <v>253331.20000000001</v>
      </c>
      <c r="BI524" s="281">
        <f>BF524+BG524+BH524</f>
        <v>275360</v>
      </c>
      <c r="BJ524" s="333">
        <f>BJ525+BJ528+BJ532</f>
        <v>17584</v>
      </c>
      <c r="BK524" s="22">
        <f t="shared" ref="BK524" si="1656">BK525+BK528+BK532</f>
        <v>0</v>
      </c>
      <c r="BL524" s="22">
        <f t="shared" ref="BL524" si="1657">BL525+BL528+BL532</f>
        <v>202216</v>
      </c>
      <c r="BM524" s="334">
        <f>BJ524+BK524+BL524</f>
        <v>219800</v>
      </c>
      <c r="BN524" s="492">
        <f>BN525+BN528+BN532</f>
        <v>4444.8</v>
      </c>
      <c r="BO524" s="22">
        <f t="shared" ref="BO524" si="1658">BO525+BO528+BO532</f>
        <v>0</v>
      </c>
      <c r="BP524" s="22">
        <f t="shared" ref="BP524" si="1659">BP525+BP528+BP532</f>
        <v>51115.199999999997</v>
      </c>
      <c r="BQ524" s="281">
        <f>BN524+BO524+BP524</f>
        <v>55560</v>
      </c>
      <c r="BR524" s="333">
        <f>BR525+BR528+BR532</f>
        <v>0</v>
      </c>
      <c r="BS524" s="22">
        <f t="shared" ref="BS524" si="1660">BS525+BS528+BS532</f>
        <v>0</v>
      </c>
      <c r="BT524" s="22">
        <f t="shared" ref="BT524" si="1661">BT525+BT528+BT532</f>
        <v>0</v>
      </c>
      <c r="BU524" s="334">
        <f>BR524+BS524+BT524</f>
        <v>0</v>
      </c>
      <c r="BV524" s="492">
        <f>BV525+BV528+BV532</f>
        <v>5926.4</v>
      </c>
      <c r="BW524" s="22">
        <f t="shared" ref="BW524" si="1662">BW525+BW528+BW532</f>
        <v>0</v>
      </c>
      <c r="BX524" s="22">
        <f t="shared" ref="BX524" si="1663">BX525+BX528+BX532</f>
        <v>68153.600000000006</v>
      </c>
      <c r="BY524" s="281">
        <f>BV524+BW524+BX524</f>
        <v>74080</v>
      </c>
      <c r="BZ524" s="333">
        <f>BZ525+BZ528+BZ532</f>
        <v>0</v>
      </c>
      <c r="CA524" s="22">
        <f t="shared" ref="CA524" si="1664">CA525+CA528+CA532</f>
        <v>0</v>
      </c>
      <c r="CB524" s="22">
        <f t="shared" ref="CB524" si="1665">CB525+CB528+CB532</f>
        <v>0</v>
      </c>
      <c r="CC524" s="334">
        <f>BZ524+CA524+CB524</f>
        <v>0</v>
      </c>
      <c r="CD524" s="333">
        <f t="shared" si="1566"/>
        <v>49984.000000000007</v>
      </c>
      <c r="CE524" s="22">
        <f t="shared" si="1566"/>
        <v>0</v>
      </c>
      <c r="CF524" s="22">
        <f t="shared" si="1566"/>
        <v>574816</v>
      </c>
      <c r="CG524" s="334">
        <f t="shared" si="1566"/>
        <v>624800</v>
      </c>
      <c r="CH524" s="695" t="s">
        <v>739</v>
      </c>
      <c r="CI524" s="118" t="s">
        <v>739</v>
      </c>
      <c r="CJ524" s="750">
        <f>IF(H524=0,IF(CD524&gt;0,"Error",H524-CD524),H524-CD524)</f>
        <v>109819.38983050839</v>
      </c>
      <c r="CK524" s="751">
        <f t="shared" si="1639"/>
        <v>0</v>
      </c>
      <c r="CL524" s="751">
        <f t="shared" si="1640"/>
        <v>312980.61016949161</v>
      </c>
      <c r="CM524" s="752">
        <f t="shared" si="1641"/>
        <v>422800</v>
      </c>
      <c r="CN524" s="750">
        <v>0</v>
      </c>
      <c r="CO524" s="751">
        <f t="shared" ref="CO524:CO578" si="1666">IF(CE524&gt;0,CD524,0)</f>
        <v>0</v>
      </c>
      <c r="CP524" s="751">
        <f t="shared" ref="CP524:CP578" si="1667">IF(CF524&gt;0,CD524,0)</f>
        <v>49984.000000000007</v>
      </c>
      <c r="CQ524" s="751">
        <f t="shared" ref="CQ524:CQ578" si="1668">CE524</f>
        <v>0</v>
      </c>
      <c r="CR524" s="863">
        <f t="shared" ref="CR524:CR578" si="1669">CF524</f>
        <v>574816</v>
      </c>
      <c r="CS524" s="752">
        <f t="shared" ref="CS524:CS578" si="1670">CN524+CO524+CP524+CQ524+CR524</f>
        <v>624800</v>
      </c>
      <c r="CT524" s="2">
        <f t="shared" ref="CT524:CT578" si="1671">CG524-CS524</f>
        <v>0</v>
      </c>
    </row>
    <row r="525" spans="1:612" s="7" customFormat="1" ht="24.75" customHeight="1" x14ac:dyDescent="0.25">
      <c r="B525" s="580" t="str">
        <f t="shared" si="1591"/>
        <v>C5</v>
      </c>
      <c r="C525" s="609" t="s">
        <v>421</v>
      </c>
      <c r="D525" s="654">
        <f>+F525*0.18</f>
        <v>39966.101694915254</v>
      </c>
      <c r="E525" s="195"/>
      <c r="F525" s="195">
        <f>262000/1.18</f>
        <v>222033.89830508476</v>
      </c>
      <c r="G525" s="195">
        <f>+D525+E525+F525</f>
        <v>262000</v>
      </c>
      <c r="H525" s="195">
        <v>66936</v>
      </c>
      <c r="I525" s="195"/>
      <c r="J525" s="195">
        <v>371864</v>
      </c>
      <c r="K525" s="655">
        <f>+H525+I525+J525</f>
        <v>438800</v>
      </c>
      <c r="L525" s="592"/>
      <c r="M525" s="195"/>
      <c r="N525" s="196" t="s">
        <v>332</v>
      </c>
      <c r="O525" s="197"/>
      <c r="P525" s="197"/>
      <c r="Q525" s="197"/>
      <c r="R525" s="197"/>
      <c r="S525" s="197"/>
      <c r="T525" s="205" t="s">
        <v>28</v>
      </c>
      <c r="U525" s="197"/>
      <c r="V525" s="197"/>
      <c r="W525" s="197"/>
      <c r="X525" s="197"/>
      <c r="Y525" s="197"/>
      <c r="Z525" s="197"/>
      <c r="AA525" s="197"/>
      <c r="AB525" s="197"/>
      <c r="AC525" s="197"/>
      <c r="AD525" s="197"/>
      <c r="AE525" s="197"/>
      <c r="AF525" s="197"/>
      <c r="AG525" s="420"/>
      <c r="AH525" s="391">
        <f>+AH526+AH527</f>
        <v>0</v>
      </c>
      <c r="AI525" s="202">
        <f t="shared" ref="AI525:CB525" si="1672">+AI526+AI527</f>
        <v>0</v>
      </c>
      <c r="AJ525" s="202">
        <f t="shared" si="1672"/>
        <v>0</v>
      </c>
      <c r="AK525" s="316">
        <f t="shared" si="1586"/>
        <v>0</v>
      </c>
      <c r="AL525" s="391">
        <f t="shared" si="1672"/>
        <v>0</v>
      </c>
      <c r="AM525" s="202">
        <f t="shared" si="1672"/>
        <v>0</v>
      </c>
      <c r="AN525" s="202">
        <f t="shared" si="1672"/>
        <v>0</v>
      </c>
      <c r="AO525" s="392">
        <f t="shared" si="1587"/>
        <v>0</v>
      </c>
      <c r="AP525" s="527">
        <f t="shared" si="1672"/>
        <v>0</v>
      </c>
      <c r="AQ525" s="202">
        <f t="shared" si="1672"/>
        <v>0</v>
      </c>
      <c r="AR525" s="202">
        <f t="shared" si="1672"/>
        <v>0</v>
      </c>
      <c r="AS525" s="316">
        <f t="shared" si="1588"/>
        <v>0</v>
      </c>
      <c r="AT525" s="391">
        <f t="shared" si="1672"/>
        <v>0</v>
      </c>
      <c r="AU525" s="202">
        <f t="shared" si="1672"/>
        <v>0</v>
      </c>
      <c r="AV525" s="202">
        <f t="shared" si="1672"/>
        <v>0</v>
      </c>
      <c r="AW525" s="392">
        <f t="shared" si="1589"/>
        <v>0</v>
      </c>
      <c r="AX525" s="527">
        <f t="shared" si="1672"/>
        <v>0</v>
      </c>
      <c r="AY525" s="202">
        <f t="shared" si="1672"/>
        <v>0</v>
      </c>
      <c r="AZ525" s="202">
        <f t="shared" si="1672"/>
        <v>0</v>
      </c>
      <c r="BA525" s="316">
        <f t="shared" si="1590"/>
        <v>0</v>
      </c>
      <c r="BB525" s="391">
        <f t="shared" si="1672"/>
        <v>0</v>
      </c>
      <c r="BC525" s="202">
        <f t="shared" si="1672"/>
        <v>0</v>
      </c>
      <c r="BD525" s="202">
        <f t="shared" si="1672"/>
        <v>0</v>
      </c>
      <c r="BE525" s="392">
        <f>BB525+BC525+BD525</f>
        <v>0</v>
      </c>
      <c r="BF525" s="527">
        <f t="shared" si="1672"/>
        <v>7312</v>
      </c>
      <c r="BG525" s="202">
        <f t="shared" si="1672"/>
        <v>0</v>
      </c>
      <c r="BH525" s="202">
        <f t="shared" si="1672"/>
        <v>84088</v>
      </c>
      <c r="BI525" s="316">
        <f t="shared" si="1593"/>
        <v>91400</v>
      </c>
      <c r="BJ525" s="391">
        <f t="shared" si="1672"/>
        <v>7312</v>
      </c>
      <c r="BK525" s="202">
        <f t="shared" si="1672"/>
        <v>0</v>
      </c>
      <c r="BL525" s="202">
        <f t="shared" si="1672"/>
        <v>84088</v>
      </c>
      <c r="BM525" s="392">
        <f t="shared" si="1594"/>
        <v>91400</v>
      </c>
      <c r="BN525" s="527">
        <f t="shared" si="1672"/>
        <v>0</v>
      </c>
      <c r="BO525" s="202">
        <f t="shared" si="1672"/>
        <v>0</v>
      </c>
      <c r="BP525" s="202">
        <f t="shared" si="1672"/>
        <v>0</v>
      </c>
      <c r="BQ525" s="316">
        <f t="shared" si="1595"/>
        <v>0</v>
      </c>
      <c r="BR525" s="391">
        <f t="shared" si="1672"/>
        <v>0</v>
      </c>
      <c r="BS525" s="202">
        <f t="shared" si="1672"/>
        <v>0</v>
      </c>
      <c r="BT525" s="202">
        <f t="shared" si="1672"/>
        <v>0</v>
      </c>
      <c r="BU525" s="392">
        <f t="shared" si="1596"/>
        <v>0</v>
      </c>
      <c r="BV525" s="527">
        <f t="shared" si="1672"/>
        <v>0</v>
      </c>
      <c r="BW525" s="202">
        <f t="shared" si="1672"/>
        <v>0</v>
      </c>
      <c r="BX525" s="202">
        <f t="shared" si="1672"/>
        <v>0</v>
      </c>
      <c r="BY525" s="316">
        <f t="shared" si="1597"/>
        <v>0</v>
      </c>
      <c r="BZ525" s="391">
        <f t="shared" si="1672"/>
        <v>0</v>
      </c>
      <c r="CA525" s="202">
        <f t="shared" si="1672"/>
        <v>0</v>
      </c>
      <c r="CB525" s="202">
        <f t="shared" si="1672"/>
        <v>0</v>
      </c>
      <c r="CC525" s="392">
        <f t="shared" si="1598"/>
        <v>0</v>
      </c>
      <c r="CD525" s="391">
        <f t="shared" si="1566"/>
        <v>14624</v>
      </c>
      <c r="CE525" s="202">
        <f t="shared" si="1566"/>
        <v>0</v>
      </c>
      <c r="CF525" s="202">
        <f t="shared" si="1566"/>
        <v>168176</v>
      </c>
      <c r="CG525" s="392">
        <f t="shared" si="1566"/>
        <v>182800</v>
      </c>
      <c r="CH525" s="695" t="s">
        <v>739</v>
      </c>
      <c r="CI525" s="118" t="s">
        <v>739</v>
      </c>
      <c r="CJ525" s="801"/>
      <c r="CK525" s="802"/>
      <c r="CL525" s="802"/>
      <c r="CM525" s="803"/>
      <c r="CN525" s="801">
        <v>0</v>
      </c>
      <c r="CO525" s="802">
        <f t="shared" si="1666"/>
        <v>0</v>
      </c>
      <c r="CP525" s="802">
        <f t="shared" si="1667"/>
        <v>14624</v>
      </c>
      <c r="CQ525" s="802">
        <f t="shared" si="1668"/>
        <v>0</v>
      </c>
      <c r="CR525" s="885">
        <f t="shared" si="1669"/>
        <v>168176</v>
      </c>
      <c r="CS525" s="803">
        <f t="shared" si="1670"/>
        <v>182800</v>
      </c>
      <c r="CT525" s="2">
        <f t="shared" si="1671"/>
        <v>0</v>
      </c>
    </row>
    <row r="526" spans="1:612" ht="24.75" customHeight="1" x14ac:dyDescent="0.25">
      <c r="B526" s="580" t="str">
        <f t="shared" si="1591"/>
        <v>C5</v>
      </c>
      <c r="C526" s="598" t="s">
        <v>422</v>
      </c>
      <c r="D526" s="480"/>
      <c r="E526" s="272"/>
      <c r="F526" s="272"/>
      <c r="G526" s="272"/>
      <c r="H526" s="272"/>
      <c r="I526" s="272"/>
      <c r="J526" s="272"/>
      <c r="K526" s="457">
        <v>136800</v>
      </c>
      <c r="L526" s="519"/>
      <c r="M526" s="48"/>
      <c r="N526" s="74" t="s">
        <v>332</v>
      </c>
      <c r="O526" s="80">
        <v>44673</v>
      </c>
      <c r="P526" s="46">
        <v>44778</v>
      </c>
      <c r="Q526" s="42" t="s">
        <v>362</v>
      </c>
      <c r="R526" s="51">
        <v>120</v>
      </c>
      <c r="S526" s="51"/>
      <c r="T526" s="86" t="s">
        <v>28</v>
      </c>
      <c r="U526" s="51" t="s">
        <v>169</v>
      </c>
      <c r="V526" s="51" t="s">
        <v>60</v>
      </c>
      <c r="W526" s="51"/>
      <c r="X526" s="30">
        <v>44673</v>
      </c>
      <c r="Y526" s="30">
        <v>44673</v>
      </c>
      <c r="Z526" s="30">
        <v>44678</v>
      </c>
      <c r="AA526" s="30">
        <v>44698</v>
      </c>
      <c r="AB526" s="30">
        <v>44708</v>
      </c>
      <c r="AC526" s="81" t="s">
        <v>686</v>
      </c>
      <c r="AD526" s="30">
        <v>44711</v>
      </c>
      <c r="AE526" s="30">
        <v>44718</v>
      </c>
      <c r="AF526" s="30">
        <v>44778</v>
      </c>
      <c r="AG526" s="419"/>
      <c r="AH526" s="389"/>
      <c r="AI526" s="61"/>
      <c r="AJ526" s="61"/>
      <c r="AK526" s="309">
        <f t="shared" si="1586"/>
        <v>0</v>
      </c>
      <c r="AL526" s="389"/>
      <c r="AM526" s="61"/>
      <c r="AN526" s="61"/>
      <c r="AO526" s="390">
        <f t="shared" si="1587"/>
        <v>0</v>
      </c>
      <c r="AP526" s="518"/>
      <c r="AQ526" s="61"/>
      <c r="AR526" s="61"/>
      <c r="AS526" s="309">
        <f t="shared" si="1588"/>
        <v>0</v>
      </c>
      <c r="AT526" s="389"/>
      <c r="AU526" s="61"/>
      <c r="AV526" s="61"/>
      <c r="AW526" s="390">
        <f t="shared" si="1589"/>
        <v>0</v>
      </c>
      <c r="AX526" s="518">
        <v>0</v>
      </c>
      <c r="AY526" s="61"/>
      <c r="AZ526" s="61">
        <v>0</v>
      </c>
      <c r="BA526" s="309">
        <f t="shared" si="1590"/>
        <v>0</v>
      </c>
      <c r="BB526" s="389"/>
      <c r="BC526" s="61"/>
      <c r="BD526" s="61"/>
      <c r="BE526" s="390">
        <f t="shared" si="1592"/>
        <v>0</v>
      </c>
      <c r="BF526" s="518">
        <v>5472</v>
      </c>
      <c r="BG526" s="61"/>
      <c r="BH526" s="61">
        <v>62928</v>
      </c>
      <c r="BI526" s="309">
        <f t="shared" si="1593"/>
        <v>68400</v>
      </c>
      <c r="BJ526" s="389">
        <v>5472</v>
      </c>
      <c r="BK526" s="61"/>
      <c r="BL526" s="61">
        <v>62928</v>
      </c>
      <c r="BM526" s="390">
        <f t="shared" si="1594"/>
        <v>68400</v>
      </c>
      <c r="BN526" s="518"/>
      <c r="BO526" s="61"/>
      <c r="BP526" s="61"/>
      <c r="BQ526" s="309">
        <f t="shared" si="1595"/>
        <v>0</v>
      </c>
      <c r="BR526" s="389"/>
      <c r="BS526" s="61"/>
      <c r="BT526" s="61"/>
      <c r="BU526" s="390">
        <f t="shared" si="1596"/>
        <v>0</v>
      </c>
      <c r="BV526" s="518"/>
      <c r="BW526" s="61"/>
      <c r="BX526" s="61"/>
      <c r="BY526" s="309">
        <f t="shared" si="1597"/>
        <v>0</v>
      </c>
      <c r="BZ526" s="389"/>
      <c r="CA526" s="61"/>
      <c r="CB526" s="61"/>
      <c r="CC526" s="390">
        <f t="shared" si="1598"/>
        <v>0</v>
      </c>
      <c r="CD526" s="389">
        <f t="shared" si="1566"/>
        <v>10944</v>
      </c>
      <c r="CE526" s="61">
        <f t="shared" si="1566"/>
        <v>0</v>
      </c>
      <c r="CF526" s="61">
        <f t="shared" si="1566"/>
        <v>125856</v>
      </c>
      <c r="CG526" s="390">
        <f t="shared" si="1566"/>
        <v>136800</v>
      </c>
      <c r="CH526" s="695"/>
      <c r="CI526" s="118"/>
      <c r="CJ526" s="786"/>
      <c r="CK526" s="787"/>
      <c r="CL526" s="787"/>
      <c r="CM526" s="788"/>
      <c r="CN526" s="786">
        <v>0</v>
      </c>
      <c r="CO526" s="787">
        <f t="shared" si="1666"/>
        <v>0</v>
      </c>
      <c r="CP526" s="787">
        <f t="shared" si="1667"/>
        <v>10944</v>
      </c>
      <c r="CQ526" s="787">
        <f t="shared" si="1668"/>
        <v>0</v>
      </c>
      <c r="CR526" s="877">
        <f t="shared" si="1669"/>
        <v>125856</v>
      </c>
      <c r="CS526" s="788">
        <f t="shared" si="1670"/>
        <v>136800</v>
      </c>
      <c r="CT526" s="2">
        <f t="shared" si="1671"/>
        <v>0</v>
      </c>
    </row>
    <row r="527" spans="1:612" s="4" customFormat="1" ht="24.75" customHeight="1" x14ac:dyDescent="0.25">
      <c r="A527" s="7"/>
      <c r="B527" s="580" t="str">
        <f t="shared" si="1591"/>
        <v>C5</v>
      </c>
      <c r="C527" s="598" t="s">
        <v>423</v>
      </c>
      <c r="D527" s="480"/>
      <c r="E527" s="272"/>
      <c r="F527" s="272"/>
      <c r="G527" s="272"/>
      <c r="H527" s="272"/>
      <c r="I527" s="272"/>
      <c r="J527" s="272"/>
      <c r="K527" s="457">
        <v>46000</v>
      </c>
      <c r="L527" s="519"/>
      <c r="M527" s="48"/>
      <c r="N527" s="74" t="s">
        <v>332</v>
      </c>
      <c r="O527" s="80">
        <v>44673</v>
      </c>
      <c r="P527" s="46">
        <v>44778</v>
      </c>
      <c r="Q527" s="51" t="s">
        <v>72</v>
      </c>
      <c r="R527" s="51">
        <v>1</v>
      </c>
      <c r="S527" s="51"/>
      <c r="T527" s="86" t="s">
        <v>28</v>
      </c>
      <c r="U527" s="51" t="s">
        <v>169</v>
      </c>
      <c r="V527" s="51" t="s">
        <v>60</v>
      </c>
      <c r="W527" s="51"/>
      <c r="X527" s="30">
        <v>44673</v>
      </c>
      <c r="Y527" s="30">
        <v>44673</v>
      </c>
      <c r="Z527" s="30">
        <v>44678</v>
      </c>
      <c r="AA527" s="30">
        <v>44698</v>
      </c>
      <c r="AB527" s="30">
        <v>44708</v>
      </c>
      <c r="AC527" s="81" t="s">
        <v>686</v>
      </c>
      <c r="AD527" s="30">
        <v>44711</v>
      </c>
      <c r="AE527" s="30">
        <v>44718</v>
      </c>
      <c r="AF527" s="30">
        <v>44778</v>
      </c>
      <c r="AG527" s="419"/>
      <c r="AH527" s="389"/>
      <c r="AI527" s="61"/>
      <c r="AJ527" s="61"/>
      <c r="AK527" s="309">
        <f t="shared" si="1586"/>
        <v>0</v>
      </c>
      <c r="AL527" s="389"/>
      <c r="AM527" s="61"/>
      <c r="AN527" s="61"/>
      <c r="AO527" s="390">
        <f t="shared" si="1587"/>
        <v>0</v>
      </c>
      <c r="AP527" s="518"/>
      <c r="AQ527" s="61"/>
      <c r="AR527" s="61"/>
      <c r="AS527" s="309">
        <f t="shared" si="1588"/>
        <v>0</v>
      </c>
      <c r="AT527" s="389"/>
      <c r="AU527" s="61"/>
      <c r="AV527" s="61"/>
      <c r="AW527" s="390">
        <f t="shared" si="1589"/>
        <v>0</v>
      </c>
      <c r="AX527" s="518">
        <v>0</v>
      </c>
      <c r="AY527" s="61"/>
      <c r="AZ527" s="61">
        <v>0</v>
      </c>
      <c r="BA527" s="309">
        <f t="shared" si="1590"/>
        <v>0</v>
      </c>
      <c r="BB527" s="389"/>
      <c r="BC527" s="61"/>
      <c r="BD527" s="61"/>
      <c r="BE527" s="390">
        <f t="shared" si="1592"/>
        <v>0</v>
      </c>
      <c r="BF527" s="518">
        <v>1840</v>
      </c>
      <c r="BG527" s="61"/>
      <c r="BH527" s="61">
        <v>21160</v>
      </c>
      <c r="BI527" s="309">
        <f t="shared" si="1593"/>
        <v>23000</v>
      </c>
      <c r="BJ527" s="389">
        <v>1840</v>
      </c>
      <c r="BK527" s="61"/>
      <c r="BL527" s="61">
        <v>21160</v>
      </c>
      <c r="BM527" s="390">
        <f t="shared" si="1594"/>
        <v>23000</v>
      </c>
      <c r="BN527" s="518"/>
      <c r="BO527" s="61"/>
      <c r="BP527" s="61"/>
      <c r="BQ527" s="309">
        <f t="shared" si="1595"/>
        <v>0</v>
      </c>
      <c r="BR527" s="389"/>
      <c r="BS527" s="61"/>
      <c r="BT527" s="61"/>
      <c r="BU527" s="390">
        <f t="shared" si="1596"/>
        <v>0</v>
      </c>
      <c r="BV527" s="518"/>
      <c r="BW527" s="61"/>
      <c r="BX527" s="61"/>
      <c r="BY527" s="309">
        <f t="shared" si="1597"/>
        <v>0</v>
      </c>
      <c r="BZ527" s="389"/>
      <c r="CA527" s="61"/>
      <c r="CB527" s="61"/>
      <c r="CC527" s="390">
        <f t="shared" si="1598"/>
        <v>0</v>
      </c>
      <c r="CD527" s="389">
        <f t="shared" si="1566"/>
        <v>3680</v>
      </c>
      <c r="CE527" s="61">
        <f t="shared" si="1566"/>
        <v>0</v>
      </c>
      <c r="CF527" s="61">
        <f t="shared" si="1566"/>
        <v>42320</v>
      </c>
      <c r="CG527" s="390">
        <f t="shared" si="1566"/>
        <v>46000</v>
      </c>
      <c r="CH527" s="695"/>
      <c r="CI527" s="118"/>
      <c r="CJ527" s="786"/>
      <c r="CK527" s="787"/>
      <c r="CL527" s="787"/>
      <c r="CM527" s="788"/>
      <c r="CN527" s="786">
        <v>0</v>
      </c>
      <c r="CO527" s="787">
        <f t="shared" si="1666"/>
        <v>0</v>
      </c>
      <c r="CP527" s="787">
        <f t="shared" si="1667"/>
        <v>3680</v>
      </c>
      <c r="CQ527" s="787">
        <f t="shared" si="1668"/>
        <v>0</v>
      </c>
      <c r="CR527" s="877">
        <f t="shared" si="1669"/>
        <v>42320</v>
      </c>
      <c r="CS527" s="788">
        <f t="shared" si="1670"/>
        <v>46000</v>
      </c>
      <c r="CT527" s="2">
        <f t="shared" si="1671"/>
        <v>0</v>
      </c>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c r="IW527" s="2"/>
      <c r="IX527" s="2"/>
      <c r="IY527" s="2"/>
      <c r="IZ527" s="2"/>
      <c r="JA527" s="2"/>
      <c r="JB527" s="2"/>
      <c r="JC527" s="2"/>
      <c r="JD527" s="2"/>
      <c r="JE527" s="2"/>
      <c r="JF527" s="2"/>
      <c r="JG527" s="2"/>
      <c r="JH527" s="2"/>
      <c r="JI527" s="2"/>
      <c r="JJ527" s="2"/>
      <c r="JK527" s="2"/>
      <c r="JL527" s="2"/>
      <c r="JM527" s="2"/>
      <c r="JN527" s="2"/>
      <c r="JO527" s="2"/>
      <c r="JP527" s="2"/>
      <c r="JQ527" s="2"/>
      <c r="JR527" s="2"/>
      <c r="JS527" s="2"/>
      <c r="JT527" s="2"/>
      <c r="JU527" s="2"/>
      <c r="JV527" s="2"/>
      <c r="JW527" s="2"/>
      <c r="JX527" s="2"/>
      <c r="JY527" s="2"/>
      <c r="JZ527" s="2"/>
      <c r="KA527" s="2"/>
      <c r="KB527" s="2"/>
      <c r="KC527" s="2"/>
      <c r="KD527" s="2"/>
      <c r="KE527" s="2"/>
      <c r="KF527" s="2"/>
      <c r="KG527" s="2"/>
      <c r="KH527" s="2"/>
      <c r="KI527" s="2"/>
      <c r="KJ527" s="2"/>
      <c r="KK527" s="2"/>
      <c r="KL527" s="2"/>
      <c r="KM527" s="2"/>
      <c r="KN527" s="2"/>
      <c r="KO527" s="2"/>
      <c r="KP527" s="2"/>
      <c r="KQ527" s="2"/>
      <c r="KR527" s="2"/>
      <c r="KS527" s="2"/>
      <c r="KT527" s="2"/>
      <c r="KU527" s="2"/>
      <c r="KV527" s="2"/>
      <c r="KW527" s="2"/>
      <c r="KX527" s="2"/>
      <c r="KY527" s="2"/>
      <c r="KZ527" s="2"/>
      <c r="LA527" s="2"/>
      <c r="LB527" s="2"/>
      <c r="LC527" s="2"/>
      <c r="LD527" s="2"/>
      <c r="LE527" s="2"/>
      <c r="LF527" s="2"/>
      <c r="LG527" s="2"/>
      <c r="LH527" s="2"/>
      <c r="LI527" s="2"/>
      <c r="LJ527" s="2"/>
      <c r="LK527" s="2"/>
      <c r="LL527" s="2"/>
      <c r="LM527" s="2"/>
      <c r="LN527" s="2"/>
      <c r="LO527" s="2"/>
      <c r="LP527" s="2"/>
      <c r="LQ527" s="2"/>
      <c r="LR527" s="2"/>
      <c r="LS527" s="2"/>
      <c r="LT527" s="2"/>
      <c r="LU527" s="2"/>
      <c r="LV527" s="2"/>
      <c r="LW527" s="2"/>
      <c r="LX527" s="2"/>
      <c r="LY527" s="2"/>
      <c r="LZ527" s="2"/>
      <c r="MA527" s="2"/>
      <c r="MB527" s="2"/>
      <c r="MC527" s="2"/>
      <c r="MD527" s="2"/>
      <c r="ME527" s="2"/>
      <c r="MF527" s="2"/>
      <c r="MG527" s="2"/>
      <c r="MH527" s="2"/>
      <c r="MI527" s="2"/>
      <c r="MJ527" s="2"/>
      <c r="MK527" s="2"/>
      <c r="ML527" s="2"/>
      <c r="MM527" s="2"/>
      <c r="MN527" s="2"/>
      <c r="MO527" s="2"/>
      <c r="MP527" s="2"/>
      <c r="MQ527" s="2"/>
      <c r="MR527" s="2"/>
      <c r="MS527" s="2"/>
      <c r="MT527" s="2"/>
      <c r="MU527" s="2"/>
      <c r="MV527" s="2"/>
      <c r="MW527" s="2"/>
      <c r="MX527" s="2"/>
      <c r="MY527" s="2"/>
      <c r="MZ527" s="2"/>
      <c r="NA527" s="2"/>
      <c r="NB527" s="2"/>
      <c r="NC527" s="2"/>
      <c r="ND527" s="2"/>
      <c r="NE527" s="2"/>
      <c r="NF527" s="2"/>
      <c r="NG527" s="2"/>
      <c r="NH527" s="2"/>
      <c r="NI527" s="2"/>
      <c r="NJ527" s="2"/>
      <c r="NK527" s="2"/>
      <c r="NL527" s="2"/>
      <c r="NM527" s="2"/>
      <c r="NN527" s="2"/>
      <c r="NO527" s="2"/>
      <c r="NP527" s="2"/>
      <c r="NQ527" s="2"/>
      <c r="NR527" s="2"/>
      <c r="NS527" s="2"/>
      <c r="NT527" s="2"/>
      <c r="NU527" s="2"/>
      <c r="NV527" s="2"/>
      <c r="NW527" s="2"/>
      <c r="NX527" s="2"/>
      <c r="NY527" s="2"/>
      <c r="NZ527" s="2"/>
      <c r="OA527" s="2"/>
      <c r="OB527" s="2"/>
      <c r="OC527" s="2"/>
      <c r="OD527" s="2"/>
      <c r="OE527" s="2"/>
      <c r="OF527" s="2"/>
      <c r="OG527" s="2"/>
      <c r="OH527" s="2"/>
      <c r="OI527" s="2"/>
      <c r="OJ527" s="2"/>
      <c r="OK527" s="2"/>
      <c r="OL527" s="2"/>
      <c r="OM527" s="2"/>
      <c r="ON527" s="2"/>
      <c r="OO527" s="2"/>
      <c r="OP527" s="2"/>
      <c r="OQ527" s="2"/>
      <c r="OR527" s="2"/>
      <c r="OS527" s="2"/>
      <c r="OT527" s="2"/>
      <c r="OU527" s="2"/>
      <c r="OV527" s="2"/>
      <c r="OW527" s="2"/>
      <c r="OX527" s="2"/>
      <c r="OY527" s="2"/>
      <c r="OZ527" s="2"/>
      <c r="PA527" s="2"/>
      <c r="PB527" s="2"/>
      <c r="PC527" s="2"/>
      <c r="PD527" s="2"/>
      <c r="PE527" s="2"/>
      <c r="PF527" s="2"/>
      <c r="PG527" s="2"/>
      <c r="PH527" s="2"/>
      <c r="PI527" s="2"/>
      <c r="PJ527" s="2"/>
      <c r="PK527" s="2"/>
      <c r="PL527" s="2"/>
      <c r="PM527" s="2"/>
      <c r="PN527" s="2"/>
      <c r="PO527" s="2"/>
      <c r="PP527" s="2"/>
      <c r="PQ527" s="2"/>
      <c r="PR527" s="2"/>
      <c r="PS527" s="2"/>
      <c r="PT527" s="2"/>
      <c r="PU527" s="2"/>
      <c r="PV527" s="2"/>
      <c r="PW527" s="2"/>
      <c r="PX527" s="2"/>
      <c r="PY527" s="2"/>
      <c r="PZ527" s="2"/>
      <c r="QA527" s="2"/>
      <c r="QB527" s="2"/>
      <c r="QC527" s="2"/>
      <c r="QD527" s="2"/>
      <c r="QE527" s="2"/>
      <c r="QF527" s="2"/>
      <c r="QG527" s="2"/>
      <c r="QH527" s="2"/>
      <c r="QI527" s="2"/>
      <c r="QJ527" s="2"/>
      <c r="QK527" s="2"/>
      <c r="QL527" s="2"/>
      <c r="QM527" s="2"/>
      <c r="QN527" s="2"/>
      <c r="QO527" s="2"/>
      <c r="QP527" s="2"/>
      <c r="QQ527" s="2"/>
      <c r="QR527" s="2"/>
      <c r="QS527" s="2"/>
      <c r="QT527" s="2"/>
      <c r="QU527" s="2"/>
      <c r="QV527" s="2"/>
      <c r="QW527" s="2"/>
      <c r="QX527" s="2"/>
      <c r="QY527" s="2"/>
      <c r="QZ527" s="2"/>
      <c r="RA527" s="2"/>
      <c r="RB527" s="2"/>
      <c r="RC527" s="2"/>
      <c r="RD527" s="2"/>
      <c r="RE527" s="2"/>
      <c r="RF527" s="2"/>
      <c r="RG527" s="2"/>
      <c r="RH527" s="2"/>
      <c r="RI527" s="2"/>
      <c r="RJ527" s="2"/>
      <c r="RK527" s="2"/>
      <c r="RL527" s="2"/>
      <c r="RM527" s="2"/>
      <c r="RN527" s="2"/>
      <c r="RO527" s="2"/>
      <c r="RP527" s="2"/>
      <c r="RQ527" s="2"/>
      <c r="RR527" s="2"/>
      <c r="RS527" s="2"/>
      <c r="RT527" s="2"/>
      <c r="RU527" s="2"/>
      <c r="RV527" s="2"/>
      <c r="RW527" s="2"/>
      <c r="RX527" s="2"/>
      <c r="RY527" s="2"/>
      <c r="RZ527" s="2"/>
      <c r="SA527" s="2"/>
      <c r="SB527" s="2"/>
      <c r="SC527" s="2"/>
      <c r="SD527" s="2"/>
      <c r="SE527" s="2"/>
      <c r="SF527" s="2"/>
      <c r="SG527" s="2"/>
      <c r="SH527" s="2"/>
      <c r="SI527" s="2"/>
      <c r="SJ527" s="2"/>
      <c r="SK527" s="2"/>
      <c r="SL527" s="2"/>
      <c r="SM527" s="2"/>
      <c r="SN527" s="2"/>
      <c r="SO527" s="2"/>
      <c r="SP527" s="2"/>
      <c r="SQ527" s="2"/>
      <c r="SR527" s="2"/>
      <c r="SS527" s="2"/>
      <c r="ST527" s="2"/>
      <c r="SU527" s="2"/>
      <c r="SV527" s="2"/>
      <c r="SW527" s="2"/>
      <c r="SX527" s="2"/>
      <c r="SY527" s="2"/>
      <c r="SZ527" s="2"/>
      <c r="TA527" s="2"/>
      <c r="TB527" s="2"/>
      <c r="TC527" s="2"/>
      <c r="TD527" s="2"/>
      <c r="TE527" s="2"/>
      <c r="TF527" s="2"/>
      <c r="TG527" s="2"/>
      <c r="TH527" s="2"/>
      <c r="TI527" s="2"/>
      <c r="TJ527" s="2"/>
      <c r="TK527" s="2"/>
      <c r="TL527" s="2"/>
      <c r="TM527" s="2"/>
      <c r="TN527" s="2"/>
      <c r="TO527" s="2"/>
      <c r="TP527" s="2"/>
      <c r="TQ527" s="2"/>
      <c r="TR527" s="2"/>
      <c r="TS527" s="2"/>
      <c r="TT527" s="2"/>
      <c r="TU527" s="2"/>
      <c r="TV527" s="2"/>
      <c r="TW527" s="2"/>
      <c r="TX527" s="2"/>
      <c r="TY527" s="2"/>
      <c r="TZ527" s="2"/>
      <c r="UA527" s="2"/>
      <c r="UB527" s="2"/>
      <c r="UC527" s="2"/>
      <c r="UD527" s="2"/>
      <c r="UE527" s="2"/>
      <c r="UF527" s="2"/>
      <c r="UG527" s="2"/>
      <c r="UH527" s="2"/>
      <c r="UI527" s="2"/>
      <c r="UJ527" s="2"/>
      <c r="UK527" s="2"/>
      <c r="UL527" s="2"/>
      <c r="UM527" s="2"/>
      <c r="UN527" s="2"/>
      <c r="UO527" s="2"/>
      <c r="UP527" s="2"/>
      <c r="UQ527" s="2"/>
      <c r="UR527" s="2"/>
      <c r="US527" s="2"/>
      <c r="UT527" s="2"/>
      <c r="UU527" s="2"/>
      <c r="UV527" s="2"/>
      <c r="UW527" s="2"/>
      <c r="UX527" s="2"/>
      <c r="UY527" s="2"/>
      <c r="UZ527" s="2"/>
      <c r="VA527" s="2"/>
      <c r="VB527" s="2"/>
      <c r="VC527" s="2"/>
      <c r="VD527" s="2"/>
      <c r="VE527" s="2"/>
      <c r="VF527" s="2"/>
      <c r="VG527" s="2"/>
      <c r="VH527" s="2"/>
      <c r="VI527" s="2"/>
      <c r="VJ527" s="2"/>
      <c r="VK527" s="2"/>
      <c r="VL527" s="2"/>
      <c r="VM527" s="2"/>
      <c r="VN527" s="2"/>
      <c r="VO527" s="2"/>
      <c r="VP527" s="2"/>
      <c r="VQ527" s="2"/>
      <c r="VR527" s="2"/>
      <c r="VS527" s="2"/>
      <c r="VT527" s="2"/>
      <c r="VU527" s="2"/>
      <c r="VV527" s="2"/>
      <c r="VW527" s="2"/>
      <c r="VX527" s="2"/>
      <c r="VY527" s="2"/>
      <c r="VZ527" s="2"/>
      <c r="WA527" s="2"/>
      <c r="WB527" s="2"/>
      <c r="WC527" s="2"/>
      <c r="WD527" s="2"/>
      <c r="WE527" s="2"/>
      <c r="WF527" s="2"/>
      <c r="WG527" s="2"/>
      <c r="WH527" s="2"/>
      <c r="WI527" s="2"/>
      <c r="WJ527" s="2"/>
      <c r="WK527" s="2"/>
      <c r="WL527" s="2"/>
      <c r="WM527" s="2"/>
      <c r="WN527" s="2"/>
    </row>
    <row r="528" spans="1:612" s="4" customFormat="1" ht="24.75" customHeight="1" x14ac:dyDescent="0.25">
      <c r="A528" s="7"/>
      <c r="B528" s="580" t="str">
        <f t="shared" si="1591"/>
        <v>C5</v>
      </c>
      <c r="C528" s="609" t="s">
        <v>424</v>
      </c>
      <c r="D528" s="654">
        <f>+F528*0.18</f>
        <v>20562.711864406781</v>
      </c>
      <c r="E528" s="195"/>
      <c r="F528" s="195">
        <f>134800/1.18</f>
        <v>114237.28813559323</v>
      </c>
      <c r="G528" s="195">
        <f t="shared" ref="G528:G532" si="1673">+D528+E528+F528</f>
        <v>134800</v>
      </c>
      <c r="H528" s="195">
        <v>59949</v>
      </c>
      <c r="I528" s="195"/>
      <c r="J528" s="195">
        <v>333051</v>
      </c>
      <c r="K528" s="655">
        <f>+H528+I528+J528</f>
        <v>393000</v>
      </c>
      <c r="L528" s="592"/>
      <c r="M528" s="195"/>
      <c r="N528" s="196" t="s">
        <v>332</v>
      </c>
      <c r="O528" s="197"/>
      <c r="P528" s="197"/>
      <c r="Q528" s="197"/>
      <c r="R528" s="197"/>
      <c r="S528" s="197"/>
      <c r="T528" s="205" t="s">
        <v>28</v>
      </c>
      <c r="U528" s="197"/>
      <c r="V528" s="197"/>
      <c r="W528" s="197"/>
      <c r="X528" s="197"/>
      <c r="Y528" s="197"/>
      <c r="Z528" s="197"/>
      <c r="AA528" s="197"/>
      <c r="AB528" s="197"/>
      <c r="AC528" s="197"/>
      <c r="AD528" s="197"/>
      <c r="AE528" s="197"/>
      <c r="AF528" s="197"/>
      <c r="AG528" s="420"/>
      <c r="AH528" s="391">
        <f>+AH529+AH530+AH531</f>
        <v>0</v>
      </c>
      <c r="AI528" s="202">
        <f t="shared" ref="AI528:CB528" si="1674">+AI529+AI530+AI531</f>
        <v>0</v>
      </c>
      <c r="AJ528" s="202">
        <f t="shared" si="1674"/>
        <v>0</v>
      </c>
      <c r="AK528" s="316">
        <f t="shared" si="1586"/>
        <v>0</v>
      </c>
      <c r="AL528" s="391">
        <f t="shared" si="1674"/>
        <v>0</v>
      </c>
      <c r="AM528" s="202">
        <f t="shared" si="1674"/>
        <v>0</v>
      </c>
      <c r="AN528" s="202">
        <f t="shared" si="1674"/>
        <v>0</v>
      </c>
      <c r="AO528" s="392">
        <f t="shared" si="1587"/>
        <v>0</v>
      </c>
      <c r="AP528" s="527">
        <f t="shared" si="1674"/>
        <v>0</v>
      </c>
      <c r="AQ528" s="202">
        <f t="shared" si="1674"/>
        <v>0</v>
      </c>
      <c r="AR528" s="202">
        <f t="shared" si="1674"/>
        <v>0</v>
      </c>
      <c r="AS528" s="316">
        <f t="shared" si="1588"/>
        <v>0</v>
      </c>
      <c r="AT528" s="391">
        <f t="shared" si="1674"/>
        <v>0</v>
      </c>
      <c r="AU528" s="202">
        <f t="shared" si="1674"/>
        <v>0</v>
      </c>
      <c r="AV528" s="202">
        <f t="shared" si="1674"/>
        <v>0</v>
      </c>
      <c r="AW528" s="392">
        <f t="shared" si="1589"/>
        <v>0</v>
      </c>
      <c r="AX528" s="527">
        <f t="shared" si="1674"/>
        <v>0</v>
      </c>
      <c r="AY528" s="202">
        <f t="shared" si="1674"/>
        <v>0</v>
      </c>
      <c r="AZ528" s="202">
        <f t="shared" si="1674"/>
        <v>0</v>
      </c>
      <c r="BA528" s="316">
        <f t="shared" si="1590"/>
        <v>0</v>
      </c>
      <c r="BB528" s="391">
        <f t="shared" si="1674"/>
        <v>0</v>
      </c>
      <c r="BC528" s="202">
        <f t="shared" si="1674"/>
        <v>0</v>
      </c>
      <c r="BD528" s="202">
        <f t="shared" si="1674"/>
        <v>0</v>
      </c>
      <c r="BE528" s="392">
        <f>BB528+BC528+BD528</f>
        <v>0</v>
      </c>
      <c r="BF528" s="527">
        <f t="shared" si="1674"/>
        <v>9072</v>
      </c>
      <c r="BG528" s="202">
        <f t="shared" si="1674"/>
        <v>0</v>
      </c>
      <c r="BH528" s="202">
        <f t="shared" si="1674"/>
        <v>104328</v>
      </c>
      <c r="BI528" s="316">
        <f t="shared" si="1593"/>
        <v>113400</v>
      </c>
      <c r="BJ528" s="391">
        <f t="shared" si="1674"/>
        <v>9072</v>
      </c>
      <c r="BK528" s="202">
        <f t="shared" si="1674"/>
        <v>0</v>
      </c>
      <c r="BL528" s="202">
        <f t="shared" si="1674"/>
        <v>104328</v>
      </c>
      <c r="BM528" s="392">
        <f t="shared" si="1594"/>
        <v>113400</v>
      </c>
      <c r="BN528" s="527">
        <f t="shared" si="1674"/>
        <v>0</v>
      </c>
      <c r="BO528" s="202">
        <f t="shared" si="1674"/>
        <v>0</v>
      </c>
      <c r="BP528" s="202">
        <f t="shared" si="1674"/>
        <v>0</v>
      </c>
      <c r="BQ528" s="316">
        <f t="shared" si="1595"/>
        <v>0</v>
      </c>
      <c r="BR528" s="391">
        <f t="shared" si="1674"/>
        <v>0</v>
      </c>
      <c r="BS528" s="202">
        <f t="shared" si="1674"/>
        <v>0</v>
      </c>
      <c r="BT528" s="202">
        <f t="shared" si="1674"/>
        <v>0</v>
      </c>
      <c r="BU528" s="392">
        <f t="shared" si="1596"/>
        <v>0</v>
      </c>
      <c r="BV528" s="527">
        <f t="shared" si="1674"/>
        <v>0</v>
      </c>
      <c r="BW528" s="202">
        <f t="shared" si="1674"/>
        <v>0</v>
      </c>
      <c r="BX528" s="202">
        <f t="shared" si="1674"/>
        <v>0</v>
      </c>
      <c r="BY528" s="316">
        <f t="shared" si="1597"/>
        <v>0</v>
      </c>
      <c r="BZ528" s="391">
        <f t="shared" si="1674"/>
        <v>0</v>
      </c>
      <c r="CA528" s="202">
        <f t="shared" si="1674"/>
        <v>0</v>
      </c>
      <c r="CB528" s="202">
        <f t="shared" si="1674"/>
        <v>0</v>
      </c>
      <c r="CC528" s="392">
        <f t="shared" si="1598"/>
        <v>0</v>
      </c>
      <c r="CD528" s="391">
        <f t="shared" si="1566"/>
        <v>18144</v>
      </c>
      <c r="CE528" s="202">
        <f t="shared" si="1566"/>
        <v>0</v>
      </c>
      <c r="CF528" s="202">
        <f t="shared" si="1566"/>
        <v>208656</v>
      </c>
      <c r="CG528" s="392">
        <f t="shared" si="1566"/>
        <v>226800</v>
      </c>
      <c r="CH528" s="695" t="s">
        <v>739</v>
      </c>
      <c r="CI528" s="118" t="s">
        <v>739</v>
      </c>
      <c r="CJ528" s="801"/>
      <c r="CK528" s="802"/>
      <c r="CL528" s="802"/>
      <c r="CM528" s="803"/>
      <c r="CN528" s="801">
        <v>0</v>
      </c>
      <c r="CO528" s="802">
        <f t="shared" si="1666"/>
        <v>0</v>
      </c>
      <c r="CP528" s="802">
        <f t="shared" si="1667"/>
        <v>18144</v>
      </c>
      <c r="CQ528" s="802">
        <f t="shared" si="1668"/>
        <v>0</v>
      </c>
      <c r="CR528" s="885">
        <f t="shared" si="1669"/>
        <v>208656</v>
      </c>
      <c r="CS528" s="803">
        <f t="shared" si="1670"/>
        <v>226800</v>
      </c>
      <c r="CT528" s="2">
        <f t="shared" si="1671"/>
        <v>0</v>
      </c>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c r="IW528" s="2"/>
      <c r="IX528" s="2"/>
      <c r="IY528" s="2"/>
      <c r="IZ528" s="2"/>
      <c r="JA528" s="2"/>
      <c r="JB528" s="2"/>
      <c r="JC528" s="2"/>
      <c r="JD528" s="2"/>
      <c r="JE528" s="2"/>
      <c r="JF528" s="2"/>
      <c r="JG528" s="2"/>
      <c r="JH528" s="2"/>
      <c r="JI528" s="2"/>
      <c r="JJ528" s="2"/>
      <c r="JK528" s="2"/>
      <c r="JL528" s="2"/>
      <c r="JM528" s="2"/>
      <c r="JN528" s="2"/>
      <c r="JO528" s="2"/>
      <c r="JP528" s="2"/>
      <c r="JQ528" s="2"/>
      <c r="JR528" s="2"/>
      <c r="JS528" s="2"/>
      <c r="JT528" s="2"/>
      <c r="JU528" s="2"/>
      <c r="JV528" s="2"/>
      <c r="JW528" s="2"/>
      <c r="JX528" s="2"/>
      <c r="JY528" s="2"/>
      <c r="JZ528" s="2"/>
      <c r="KA528" s="2"/>
      <c r="KB528" s="2"/>
      <c r="KC528" s="2"/>
      <c r="KD528" s="2"/>
      <c r="KE528" s="2"/>
      <c r="KF528" s="2"/>
      <c r="KG528" s="2"/>
      <c r="KH528" s="2"/>
      <c r="KI528" s="2"/>
      <c r="KJ528" s="2"/>
      <c r="KK528" s="2"/>
      <c r="KL528" s="2"/>
      <c r="KM528" s="2"/>
      <c r="KN528" s="2"/>
      <c r="KO528" s="2"/>
      <c r="KP528" s="2"/>
      <c r="KQ528" s="2"/>
      <c r="KR528" s="2"/>
      <c r="KS528" s="2"/>
      <c r="KT528" s="2"/>
      <c r="KU528" s="2"/>
      <c r="KV528" s="2"/>
      <c r="KW528" s="2"/>
      <c r="KX528" s="2"/>
      <c r="KY528" s="2"/>
      <c r="KZ528" s="2"/>
      <c r="LA528" s="2"/>
      <c r="LB528" s="2"/>
      <c r="LC528" s="2"/>
      <c r="LD528" s="2"/>
      <c r="LE528" s="2"/>
      <c r="LF528" s="2"/>
      <c r="LG528" s="2"/>
      <c r="LH528" s="2"/>
      <c r="LI528" s="2"/>
      <c r="LJ528" s="2"/>
      <c r="LK528" s="2"/>
      <c r="LL528" s="2"/>
      <c r="LM528" s="2"/>
      <c r="LN528" s="2"/>
      <c r="LO528" s="2"/>
      <c r="LP528" s="2"/>
      <c r="LQ528" s="2"/>
      <c r="LR528" s="2"/>
      <c r="LS528" s="2"/>
      <c r="LT528" s="2"/>
      <c r="LU528" s="2"/>
      <c r="LV528" s="2"/>
      <c r="LW528" s="2"/>
      <c r="LX528" s="2"/>
      <c r="LY528" s="2"/>
      <c r="LZ528" s="2"/>
      <c r="MA528" s="2"/>
      <c r="MB528" s="2"/>
      <c r="MC528" s="2"/>
      <c r="MD528" s="2"/>
      <c r="ME528" s="2"/>
      <c r="MF528" s="2"/>
      <c r="MG528" s="2"/>
      <c r="MH528" s="2"/>
      <c r="MI528" s="2"/>
      <c r="MJ528" s="2"/>
      <c r="MK528" s="2"/>
      <c r="ML528" s="2"/>
      <c r="MM528" s="2"/>
      <c r="MN528" s="2"/>
      <c r="MO528" s="2"/>
      <c r="MP528" s="2"/>
      <c r="MQ528" s="2"/>
      <c r="MR528" s="2"/>
      <c r="MS528" s="2"/>
      <c r="MT528" s="2"/>
      <c r="MU528" s="2"/>
      <c r="MV528" s="2"/>
      <c r="MW528" s="2"/>
      <c r="MX528" s="2"/>
      <c r="MY528" s="2"/>
      <c r="MZ528" s="2"/>
      <c r="NA528" s="2"/>
      <c r="NB528" s="2"/>
      <c r="NC528" s="2"/>
      <c r="ND528" s="2"/>
      <c r="NE528" s="2"/>
      <c r="NF528" s="2"/>
      <c r="NG528" s="2"/>
      <c r="NH528" s="2"/>
      <c r="NI528" s="2"/>
      <c r="NJ528" s="2"/>
      <c r="NK528" s="2"/>
      <c r="NL528" s="2"/>
      <c r="NM528" s="2"/>
      <c r="NN528" s="2"/>
      <c r="NO528" s="2"/>
      <c r="NP528" s="2"/>
      <c r="NQ528" s="2"/>
      <c r="NR528" s="2"/>
      <c r="NS528" s="2"/>
      <c r="NT528" s="2"/>
      <c r="NU528" s="2"/>
      <c r="NV528" s="2"/>
      <c r="NW528" s="2"/>
      <c r="NX528" s="2"/>
      <c r="NY528" s="2"/>
      <c r="NZ528" s="2"/>
      <c r="OA528" s="2"/>
      <c r="OB528" s="2"/>
      <c r="OC528" s="2"/>
      <c r="OD528" s="2"/>
      <c r="OE528" s="2"/>
      <c r="OF528" s="2"/>
      <c r="OG528" s="2"/>
      <c r="OH528" s="2"/>
      <c r="OI528" s="2"/>
      <c r="OJ528" s="2"/>
      <c r="OK528" s="2"/>
      <c r="OL528" s="2"/>
      <c r="OM528" s="2"/>
      <c r="ON528" s="2"/>
      <c r="OO528" s="2"/>
      <c r="OP528" s="2"/>
      <c r="OQ528" s="2"/>
      <c r="OR528" s="2"/>
      <c r="OS528" s="2"/>
      <c r="OT528" s="2"/>
      <c r="OU528" s="2"/>
      <c r="OV528" s="2"/>
      <c r="OW528" s="2"/>
      <c r="OX528" s="2"/>
      <c r="OY528" s="2"/>
      <c r="OZ528" s="2"/>
      <c r="PA528" s="2"/>
      <c r="PB528" s="2"/>
      <c r="PC528" s="2"/>
      <c r="PD528" s="2"/>
      <c r="PE528" s="2"/>
      <c r="PF528" s="2"/>
      <c r="PG528" s="2"/>
      <c r="PH528" s="2"/>
      <c r="PI528" s="2"/>
      <c r="PJ528" s="2"/>
      <c r="PK528" s="2"/>
      <c r="PL528" s="2"/>
      <c r="PM528" s="2"/>
      <c r="PN528" s="2"/>
      <c r="PO528" s="2"/>
      <c r="PP528" s="2"/>
      <c r="PQ528" s="2"/>
      <c r="PR528" s="2"/>
      <c r="PS528" s="2"/>
      <c r="PT528" s="2"/>
      <c r="PU528" s="2"/>
      <c r="PV528" s="2"/>
      <c r="PW528" s="2"/>
      <c r="PX528" s="2"/>
      <c r="PY528" s="2"/>
      <c r="PZ528" s="2"/>
      <c r="QA528" s="2"/>
      <c r="QB528" s="2"/>
      <c r="QC528" s="2"/>
      <c r="QD528" s="2"/>
      <c r="QE528" s="2"/>
      <c r="QF528" s="2"/>
      <c r="QG528" s="2"/>
      <c r="QH528" s="2"/>
      <c r="QI528" s="2"/>
      <c r="QJ528" s="2"/>
      <c r="QK528" s="2"/>
      <c r="QL528" s="2"/>
      <c r="QM528" s="2"/>
      <c r="QN528" s="2"/>
      <c r="QO528" s="2"/>
      <c r="QP528" s="2"/>
      <c r="QQ528" s="2"/>
      <c r="QR528" s="2"/>
      <c r="QS528" s="2"/>
      <c r="QT528" s="2"/>
      <c r="QU528" s="2"/>
      <c r="QV528" s="2"/>
      <c r="QW528" s="2"/>
      <c r="QX528" s="2"/>
      <c r="QY528" s="2"/>
      <c r="QZ528" s="2"/>
      <c r="RA528" s="2"/>
      <c r="RB528" s="2"/>
      <c r="RC528" s="2"/>
      <c r="RD528" s="2"/>
      <c r="RE528" s="2"/>
      <c r="RF528" s="2"/>
      <c r="RG528" s="2"/>
      <c r="RH528" s="2"/>
      <c r="RI528" s="2"/>
      <c r="RJ528" s="2"/>
      <c r="RK528" s="2"/>
      <c r="RL528" s="2"/>
      <c r="RM528" s="2"/>
      <c r="RN528" s="2"/>
      <c r="RO528" s="2"/>
      <c r="RP528" s="2"/>
      <c r="RQ528" s="2"/>
      <c r="RR528" s="2"/>
      <c r="RS528" s="2"/>
      <c r="RT528" s="2"/>
      <c r="RU528" s="2"/>
      <c r="RV528" s="2"/>
      <c r="RW528" s="2"/>
      <c r="RX528" s="2"/>
      <c r="RY528" s="2"/>
      <c r="RZ528" s="2"/>
      <c r="SA528" s="2"/>
      <c r="SB528" s="2"/>
      <c r="SC528" s="2"/>
      <c r="SD528" s="2"/>
      <c r="SE528" s="2"/>
      <c r="SF528" s="2"/>
      <c r="SG528" s="2"/>
      <c r="SH528" s="2"/>
      <c r="SI528" s="2"/>
      <c r="SJ528" s="2"/>
      <c r="SK528" s="2"/>
      <c r="SL528" s="2"/>
      <c r="SM528" s="2"/>
      <c r="SN528" s="2"/>
      <c r="SO528" s="2"/>
      <c r="SP528" s="2"/>
      <c r="SQ528" s="2"/>
      <c r="SR528" s="2"/>
      <c r="SS528" s="2"/>
      <c r="ST528" s="2"/>
      <c r="SU528" s="2"/>
      <c r="SV528" s="2"/>
      <c r="SW528" s="2"/>
      <c r="SX528" s="2"/>
      <c r="SY528" s="2"/>
      <c r="SZ528" s="2"/>
      <c r="TA528" s="2"/>
      <c r="TB528" s="2"/>
      <c r="TC528" s="2"/>
      <c r="TD528" s="2"/>
      <c r="TE528" s="2"/>
      <c r="TF528" s="2"/>
      <c r="TG528" s="2"/>
      <c r="TH528" s="2"/>
      <c r="TI528" s="2"/>
      <c r="TJ528" s="2"/>
      <c r="TK528" s="2"/>
      <c r="TL528" s="2"/>
      <c r="TM528" s="2"/>
      <c r="TN528" s="2"/>
      <c r="TO528" s="2"/>
      <c r="TP528" s="2"/>
      <c r="TQ528" s="2"/>
      <c r="TR528" s="2"/>
      <c r="TS528" s="2"/>
      <c r="TT528" s="2"/>
      <c r="TU528" s="2"/>
      <c r="TV528" s="2"/>
      <c r="TW528" s="2"/>
      <c r="TX528" s="2"/>
      <c r="TY528" s="2"/>
      <c r="TZ528" s="2"/>
      <c r="UA528" s="2"/>
      <c r="UB528" s="2"/>
      <c r="UC528" s="2"/>
      <c r="UD528" s="2"/>
      <c r="UE528" s="2"/>
      <c r="UF528" s="2"/>
      <c r="UG528" s="2"/>
      <c r="UH528" s="2"/>
      <c r="UI528" s="2"/>
      <c r="UJ528" s="2"/>
      <c r="UK528" s="2"/>
      <c r="UL528" s="2"/>
      <c r="UM528" s="2"/>
      <c r="UN528" s="2"/>
      <c r="UO528" s="2"/>
      <c r="UP528" s="2"/>
      <c r="UQ528" s="2"/>
      <c r="UR528" s="2"/>
      <c r="US528" s="2"/>
      <c r="UT528" s="2"/>
      <c r="UU528" s="2"/>
      <c r="UV528" s="2"/>
      <c r="UW528" s="2"/>
      <c r="UX528" s="2"/>
      <c r="UY528" s="2"/>
      <c r="UZ528" s="2"/>
      <c r="VA528" s="2"/>
      <c r="VB528" s="2"/>
      <c r="VC528" s="2"/>
      <c r="VD528" s="2"/>
      <c r="VE528" s="2"/>
      <c r="VF528" s="2"/>
      <c r="VG528" s="2"/>
      <c r="VH528" s="2"/>
      <c r="VI528" s="2"/>
      <c r="VJ528" s="2"/>
      <c r="VK528" s="2"/>
      <c r="VL528" s="2"/>
      <c r="VM528" s="2"/>
      <c r="VN528" s="2"/>
      <c r="VO528" s="2"/>
      <c r="VP528" s="2"/>
      <c r="VQ528" s="2"/>
      <c r="VR528" s="2"/>
      <c r="VS528" s="2"/>
      <c r="VT528" s="2"/>
      <c r="VU528" s="2"/>
      <c r="VV528" s="2"/>
      <c r="VW528" s="2"/>
      <c r="VX528" s="2"/>
      <c r="VY528" s="2"/>
      <c r="VZ528" s="2"/>
      <c r="WA528" s="2"/>
      <c r="WB528" s="2"/>
      <c r="WC528" s="2"/>
      <c r="WD528" s="2"/>
      <c r="WE528" s="2"/>
      <c r="WF528" s="2"/>
      <c r="WG528" s="2"/>
      <c r="WH528" s="2"/>
      <c r="WI528" s="2"/>
      <c r="WJ528" s="2"/>
      <c r="WK528" s="2"/>
      <c r="WL528" s="2"/>
      <c r="WM528" s="2"/>
      <c r="WN528" s="2"/>
    </row>
    <row r="529" spans="1:612" s="7" customFormat="1" ht="24.75" customHeight="1" x14ac:dyDescent="0.25">
      <c r="B529" s="580" t="str">
        <f t="shared" si="1591"/>
        <v>C5</v>
      </c>
      <c r="C529" s="598" t="s">
        <v>425</v>
      </c>
      <c r="D529" s="480"/>
      <c r="E529" s="272"/>
      <c r="F529" s="272"/>
      <c r="G529" s="272"/>
      <c r="H529" s="272"/>
      <c r="I529" s="272"/>
      <c r="J529" s="272"/>
      <c r="K529" s="457">
        <v>45000</v>
      </c>
      <c r="L529" s="519"/>
      <c r="M529" s="48"/>
      <c r="N529" s="74" t="s">
        <v>332</v>
      </c>
      <c r="O529" s="80">
        <v>44673</v>
      </c>
      <c r="P529" s="46">
        <v>44778</v>
      </c>
      <c r="Q529" s="51" t="s">
        <v>72</v>
      </c>
      <c r="R529" s="51">
        <v>1</v>
      </c>
      <c r="S529" s="51"/>
      <c r="T529" s="86" t="s">
        <v>28</v>
      </c>
      <c r="U529" s="51" t="s">
        <v>169</v>
      </c>
      <c r="V529" s="51" t="s">
        <v>60</v>
      </c>
      <c r="W529" s="51"/>
      <c r="X529" s="30">
        <v>44673</v>
      </c>
      <c r="Y529" s="30">
        <v>44673</v>
      </c>
      <c r="Z529" s="30">
        <v>44678</v>
      </c>
      <c r="AA529" s="30">
        <v>44698</v>
      </c>
      <c r="AB529" s="30">
        <v>44708</v>
      </c>
      <c r="AC529" s="81" t="s">
        <v>686</v>
      </c>
      <c r="AD529" s="30">
        <v>44711</v>
      </c>
      <c r="AE529" s="30">
        <v>44718</v>
      </c>
      <c r="AF529" s="30">
        <v>44778</v>
      </c>
      <c r="AG529" s="419"/>
      <c r="AH529" s="389"/>
      <c r="AI529" s="61"/>
      <c r="AJ529" s="61"/>
      <c r="AK529" s="309">
        <f t="shared" si="1586"/>
        <v>0</v>
      </c>
      <c r="AL529" s="389"/>
      <c r="AM529" s="61"/>
      <c r="AN529" s="61"/>
      <c r="AO529" s="390">
        <f t="shared" si="1587"/>
        <v>0</v>
      </c>
      <c r="AP529" s="518"/>
      <c r="AQ529" s="61"/>
      <c r="AR529" s="61"/>
      <c r="AS529" s="309">
        <f t="shared" si="1588"/>
        <v>0</v>
      </c>
      <c r="AT529" s="389"/>
      <c r="AU529" s="61"/>
      <c r="AV529" s="61"/>
      <c r="AW529" s="390">
        <f t="shared" si="1589"/>
        <v>0</v>
      </c>
      <c r="AX529" s="518">
        <v>0</v>
      </c>
      <c r="AY529" s="61"/>
      <c r="AZ529" s="61">
        <v>0</v>
      </c>
      <c r="BA529" s="309">
        <f t="shared" si="1590"/>
        <v>0</v>
      </c>
      <c r="BB529" s="389"/>
      <c r="BC529" s="61"/>
      <c r="BD529" s="61"/>
      <c r="BE529" s="390">
        <f t="shared" si="1592"/>
        <v>0</v>
      </c>
      <c r="BF529" s="518">
        <v>1800</v>
      </c>
      <c r="BG529" s="61"/>
      <c r="BH529" s="61">
        <v>20700</v>
      </c>
      <c r="BI529" s="309">
        <f t="shared" si="1593"/>
        <v>22500</v>
      </c>
      <c r="BJ529" s="389">
        <v>1800</v>
      </c>
      <c r="BK529" s="61"/>
      <c r="BL529" s="61">
        <v>20700</v>
      </c>
      <c r="BM529" s="390">
        <f t="shared" si="1594"/>
        <v>22500</v>
      </c>
      <c r="BN529" s="518"/>
      <c r="BO529" s="61"/>
      <c r="BP529" s="61"/>
      <c r="BQ529" s="309">
        <f t="shared" si="1595"/>
        <v>0</v>
      </c>
      <c r="BR529" s="389"/>
      <c r="BS529" s="61"/>
      <c r="BT529" s="61"/>
      <c r="BU529" s="390">
        <f t="shared" si="1596"/>
        <v>0</v>
      </c>
      <c r="BV529" s="518"/>
      <c r="BW529" s="61"/>
      <c r="BX529" s="61"/>
      <c r="BY529" s="309">
        <f t="shared" si="1597"/>
        <v>0</v>
      </c>
      <c r="BZ529" s="389"/>
      <c r="CA529" s="61"/>
      <c r="CB529" s="61"/>
      <c r="CC529" s="390">
        <f t="shared" si="1598"/>
        <v>0</v>
      </c>
      <c r="CD529" s="389">
        <f t="shared" si="1566"/>
        <v>3600</v>
      </c>
      <c r="CE529" s="61">
        <f t="shared" si="1566"/>
        <v>0</v>
      </c>
      <c r="CF529" s="61">
        <f t="shared" si="1566"/>
        <v>41400</v>
      </c>
      <c r="CG529" s="390">
        <f t="shared" si="1566"/>
        <v>45000</v>
      </c>
      <c r="CH529" s="700"/>
      <c r="CI529" s="701"/>
      <c r="CJ529" s="786"/>
      <c r="CK529" s="787"/>
      <c r="CL529" s="787"/>
      <c r="CM529" s="788"/>
      <c r="CN529" s="786">
        <v>0</v>
      </c>
      <c r="CO529" s="787">
        <f t="shared" si="1666"/>
        <v>0</v>
      </c>
      <c r="CP529" s="787">
        <f t="shared" si="1667"/>
        <v>3600</v>
      </c>
      <c r="CQ529" s="787">
        <f t="shared" si="1668"/>
        <v>0</v>
      </c>
      <c r="CR529" s="877">
        <f t="shared" si="1669"/>
        <v>41400</v>
      </c>
      <c r="CS529" s="788">
        <f t="shared" si="1670"/>
        <v>45000</v>
      </c>
      <c r="CT529" s="2">
        <f t="shared" si="1671"/>
        <v>0</v>
      </c>
    </row>
    <row r="530" spans="1:612" ht="24.75" customHeight="1" x14ac:dyDescent="0.25">
      <c r="B530" s="580" t="str">
        <f t="shared" si="1591"/>
        <v>C5</v>
      </c>
      <c r="C530" s="598" t="s">
        <v>426</v>
      </c>
      <c r="D530" s="480"/>
      <c r="E530" s="272"/>
      <c r="F530" s="272"/>
      <c r="G530" s="272"/>
      <c r="H530" s="272"/>
      <c r="I530" s="272"/>
      <c r="J530" s="272"/>
      <c r="K530" s="457">
        <v>136800</v>
      </c>
      <c r="L530" s="519"/>
      <c r="M530" s="48"/>
      <c r="N530" s="74" t="s">
        <v>332</v>
      </c>
      <c r="O530" s="80">
        <v>44673</v>
      </c>
      <c r="P530" s="46">
        <v>44778</v>
      </c>
      <c r="Q530" s="51" t="s">
        <v>72</v>
      </c>
      <c r="R530" s="51">
        <v>1</v>
      </c>
      <c r="S530" s="51"/>
      <c r="T530" s="86" t="s">
        <v>28</v>
      </c>
      <c r="U530" s="51" t="s">
        <v>169</v>
      </c>
      <c r="V530" s="51" t="s">
        <v>60</v>
      </c>
      <c r="W530" s="51"/>
      <c r="X530" s="30">
        <v>44673</v>
      </c>
      <c r="Y530" s="30">
        <v>44673</v>
      </c>
      <c r="Z530" s="30">
        <v>44678</v>
      </c>
      <c r="AA530" s="30">
        <v>44698</v>
      </c>
      <c r="AB530" s="30">
        <v>44708</v>
      </c>
      <c r="AC530" s="81" t="s">
        <v>686</v>
      </c>
      <c r="AD530" s="30">
        <v>44711</v>
      </c>
      <c r="AE530" s="30">
        <v>44718</v>
      </c>
      <c r="AF530" s="30">
        <v>44778</v>
      </c>
      <c r="AG530" s="419"/>
      <c r="AH530" s="389"/>
      <c r="AI530" s="61"/>
      <c r="AJ530" s="61"/>
      <c r="AK530" s="309">
        <f t="shared" si="1586"/>
        <v>0</v>
      </c>
      <c r="AL530" s="389"/>
      <c r="AM530" s="61"/>
      <c r="AN530" s="61"/>
      <c r="AO530" s="390">
        <f t="shared" si="1587"/>
        <v>0</v>
      </c>
      <c r="AP530" s="518"/>
      <c r="AQ530" s="61"/>
      <c r="AR530" s="61"/>
      <c r="AS530" s="309">
        <f t="shared" si="1588"/>
        <v>0</v>
      </c>
      <c r="AT530" s="389"/>
      <c r="AU530" s="61"/>
      <c r="AV530" s="61"/>
      <c r="AW530" s="390">
        <f t="shared" si="1589"/>
        <v>0</v>
      </c>
      <c r="AX530" s="518">
        <v>0</v>
      </c>
      <c r="AY530" s="61"/>
      <c r="AZ530" s="61">
        <v>0</v>
      </c>
      <c r="BA530" s="309">
        <f t="shared" si="1590"/>
        <v>0</v>
      </c>
      <c r="BB530" s="389"/>
      <c r="BC530" s="61"/>
      <c r="BD530" s="61"/>
      <c r="BE530" s="390">
        <f t="shared" si="1592"/>
        <v>0</v>
      </c>
      <c r="BF530" s="518">
        <v>5472</v>
      </c>
      <c r="BG530" s="61"/>
      <c r="BH530" s="61">
        <v>62928</v>
      </c>
      <c r="BI530" s="309">
        <f t="shared" si="1593"/>
        <v>68400</v>
      </c>
      <c r="BJ530" s="389">
        <v>5472</v>
      </c>
      <c r="BK530" s="61"/>
      <c r="BL530" s="61">
        <v>62928</v>
      </c>
      <c r="BM530" s="390">
        <f t="shared" si="1594"/>
        <v>68400</v>
      </c>
      <c r="BN530" s="518"/>
      <c r="BO530" s="61"/>
      <c r="BP530" s="61"/>
      <c r="BQ530" s="309">
        <f t="shared" si="1595"/>
        <v>0</v>
      </c>
      <c r="BR530" s="389"/>
      <c r="BS530" s="61"/>
      <c r="BT530" s="61"/>
      <c r="BU530" s="390">
        <f t="shared" si="1596"/>
        <v>0</v>
      </c>
      <c r="BV530" s="518"/>
      <c r="BW530" s="61"/>
      <c r="BX530" s="61"/>
      <c r="BY530" s="309">
        <f t="shared" si="1597"/>
        <v>0</v>
      </c>
      <c r="BZ530" s="389"/>
      <c r="CA530" s="61"/>
      <c r="CB530" s="61"/>
      <c r="CC530" s="390">
        <f t="shared" si="1598"/>
        <v>0</v>
      </c>
      <c r="CD530" s="389">
        <f t="shared" si="1566"/>
        <v>10944</v>
      </c>
      <c r="CE530" s="61">
        <f t="shared" si="1566"/>
        <v>0</v>
      </c>
      <c r="CF530" s="61">
        <f t="shared" si="1566"/>
        <v>125856</v>
      </c>
      <c r="CG530" s="390">
        <f t="shared" si="1566"/>
        <v>136800</v>
      </c>
      <c r="CH530" s="695"/>
      <c r="CI530" s="118"/>
      <c r="CJ530" s="786"/>
      <c r="CK530" s="787"/>
      <c r="CL530" s="787"/>
      <c r="CM530" s="788"/>
      <c r="CN530" s="786">
        <v>0</v>
      </c>
      <c r="CO530" s="787">
        <f t="shared" si="1666"/>
        <v>0</v>
      </c>
      <c r="CP530" s="787">
        <f t="shared" si="1667"/>
        <v>10944</v>
      </c>
      <c r="CQ530" s="787">
        <f t="shared" si="1668"/>
        <v>0</v>
      </c>
      <c r="CR530" s="877">
        <f t="shared" si="1669"/>
        <v>125856</v>
      </c>
      <c r="CS530" s="788">
        <f t="shared" si="1670"/>
        <v>136800</v>
      </c>
      <c r="CT530" s="2">
        <f t="shared" si="1671"/>
        <v>0</v>
      </c>
    </row>
    <row r="531" spans="1:612" ht="24.75" customHeight="1" x14ac:dyDescent="0.25">
      <c r="B531" s="580" t="str">
        <f t="shared" si="1591"/>
        <v>C5</v>
      </c>
      <c r="C531" s="598" t="s">
        <v>427</v>
      </c>
      <c r="D531" s="480"/>
      <c r="E531" s="272"/>
      <c r="F531" s="272"/>
      <c r="G531" s="272"/>
      <c r="H531" s="272"/>
      <c r="I531" s="272"/>
      <c r="J531" s="272"/>
      <c r="K531" s="457">
        <v>45000</v>
      </c>
      <c r="L531" s="519"/>
      <c r="M531" s="48"/>
      <c r="N531" s="74" t="s">
        <v>332</v>
      </c>
      <c r="O531" s="80">
        <v>44673</v>
      </c>
      <c r="P531" s="46">
        <v>44778</v>
      </c>
      <c r="Q531" s="51" t="s">
        <v>72</v>
      </c>
      <c r="R531" s="51">
        <v>1</v>
      </c>
      <c r="S531" s="51"/>
      <c r="T531" s="86" t="s">
        <v>28</v>
      </c>
      <c r="U531" s="51" t="s">
        <v>169</v>
      </c>
      <c r="V531" s="51" t="s">
        <v>60</v>
      </c>
      <c r="W531" s="51"/>
      <c r="X531" s="30">
        <v>44673</v>
      </c>
      <c r="Y531" s="30">
        <v>44673</v>
      </c>
      <c r="Z531" s="30">
        <v>44678</v>
      </c>
      <c r="AA531" s="30">
        <v>44698</v>
      </c>
      <c r="AB531" s="30">
        <v>44708</v>
      </c>
      <c r="AC531" s="81" t="s">
        <v>686</v>
      </c>
      <c r="AD531" s="30">
        <v>44711</v>
      </c>
      <c r="AE531" s="30">
        <v>44718</v>
      </c>
      <c r="AF531" s="30">
        <v>44778</v>
      </c>
      <c r="AG531" s="419"/>
      <c r="AH531" s="389"/>
      <c r="AI531" s="61"/>
      <c r="AJ531" s="61"/>
      <c r="AK531" s="309">
        <f t="shared" si="1586"/>
        <v>0</v>
      </c>
      <c r="AL531" s="389"/>
      <c r="AM531" s="61"/>
      <c r="AN531" s="61"/>
      <c r="AO531" s="390">
        <f t="shared" si="1587"/>
        <v>0</v>
      </c>
      <c r="AP531" s="518"/>
      <c r="AQ531" s="61"/>
      <c r="AR531" s="61"/>
      <c r="AS531" s="309">
        <f t="shared" si="1588"/>
        <v>0</v>
      </c>
      <c r="AT531" s="389"/>
      <c r="AU531" s="61"/>
      <c r="AV531" s="61"/>
      <c r="AW531" s="390">
        <f t="shared" si="1589"/>
        <v>0</v>
      </c>
      <c r="AX531" s="518">
        <v>0</v>
      </c>
      <c r="AY531" s="61"/>
      <c r="AZ531" s="61">
        <v>0</v>
      </c>
      <c r="BA531" s="309">
        <f t="shared" si="1590"/>
        <v>0</v>
      </c>
      <c r="BB531" s="389"/>
      <c r="BC531" s="61"/>
      <c r="BD531" s="61"/>
      <c r="BE531" s="390">
        <f t="shared" si="1592"/>
        <v>0</v>
      </c>
      <c r="BF531" s="518">
        <v>1800</v>
      </c>
      <c r="BG531" s="61"/>
      <c r="BH531" s="61">
        <v>20700</v>
      </c>
      <c r="BI531" s="309">
        <f t="shared" si="1593"/>
        <v>22500</v>
      </c>
      <c r="BJ531" s="389">
        <v>1800</v>
      </c>
      <c r="BK531" s="61"/>
      <c r="BL531" s="61">
        <v>20700</v>
      </c>
      <c r="BM531" s="390">
        <f t="shared" si="1594"/>
        <v>22500</v>
      </c>
      <c r="BN531" s="518"/>
      <c r="BO531" s="61"/>
      <c r="BP531" s="61"/>
      <c r="BQ531" s="309">
        <f t="shared" si="1595"/>
        <v>0</v>
      </c>
      <c r="BR531" s="389"/>
      <c r="BS531" s="61"/>
      <c r="BT531" s="61"/>
      <c r="BU531" s="390">
        <f t="shared" si="1596"/>
        <v>0</v>
      </c>
      <c r="BV531" s="518"/>
      <c r="BW531" s="61"/>
      <c r="BX531" s="61"/>
      <c r="BY531" s="309">
        <f t="shared" si="1597"/>
        <v>0</v>
      </c>
      <c r="BZ531" s="389"/>
      <c r="CA531" s="61"/>
      <c r="CB531" s="61"/>
      <c r="CC531" s="390">
        <f t="shared" si="1598"/>
        <v>0</v>
      </c>
      <c r="CD531" s="389">
        <f t="shared" si="1566"/>
        <v>3600</v>
      </c>
      <c r="CE531" s="61">
        <f t="shared" si="1566"/>
        <v>0</v>
      </c>
      <c r="CF531" s="61">
        <f t="shared" si="1566"/>
        <v>41400</v>
      </c>
      <c r="CG531" s="390">
        <f t="shared" si="1566"/>
        <v>45000</v>
      </c>
      <c r="CH531" s="695"/>
      <c r="CI531" s="118"/>
      <c r="CJ531" s="786"/>
      <c r="CK531" s="787"/>
      <c r="CL531" s="787"/>
      <c r="CM531" s="788"/>
      <c r="CN531" s="786">
        <v>0</v>
      </c>
      <c r="CO531" s="787">
        <f t="shared" si="1666"/>
        <v>0</v>
      </c>
      <c r="CP531" s="787">
        <f t="shared" si="1667"/>
        <v>3600</v>
      </c>
      <c r="CQ531" s="787">
        <f t="shared" si="1668"/>
        <v>0</v>
      </c>
      <c r="CR531" s="877">
        <f t="shared" si="1669"/>
        <v>41400</v>
      </c>
      <c r="CS531" s="788">
        <f t="shared" si="1670"/>
        <v>45000</v>
      </c>
      <c r="CT531" s="2">
        <f t="shared" si="1671"/>
        <v>0</v>
      </c>
    </row>
    <row r="532" spans="1:612" ht="24.75" customHeight="1" x14ac:dyDescent="0.25">
      <c r="B532" s="580" t="str">
        <f t="shared" si="1591"/>
        <v>C5</v>
      </c>
      <c r="C532" s="609" t="s">
        <v>428</v>
      </c>
      <c r="D532" s="654">
        <f>+F532*0.18</f>
        <v>18671.186440677964</v>
      </c>
      <c r="E532" s="195"/>
      <c r="F532" s="195">
        <f>122400/1.18</f>
        <v>103728.81355932204</v>
      </c>
      <c r="G532" s="195">
        <f t="shared" si="1673"/>
        <v>122400</v>
      </c>
      <c r="H532" s="195">
        <v>32827</v>
      </c>
      <c r="I532" s="195"/>
      <c r="J532" s="195">
        <v>182373</v>
      </c>
      <c r="K532" s="655">
        <f>+H532+I532+J532</f>
        <v>215200</v>
      </c>
      <c r="L532" s="592"/>
      <c r="M532" s="195"/>
      <c r="N532" s="196" t="s">
        <v>332</v>
      </c>
      <c r="O532" s="197"/>
      <c r="P532" s="197"/>
      <c r="Q532" s="197"/>
      <c r="R532" s="197"/>
      <c r="S532" s="197"/>
      <c r="T532" s="205" t="s">
        <v>28</v>
      </c>
      <c r="U532" s="197"/>
      <c r="V532" s="197"/>
      <c r="W532" s="197"/>
      <c r="X532" s="197"/>
      <c r="Y532" s="197"/>
      <c r="Z532" s="197"/>
      <c r="AA532" s="197"/>
      <c r="AB532" s="197"/>
      <c r="AC532" s="197"/>
      <c r="AD532" s="197"/>
      <c r="AE532" s="197"/>
      <c r="AF532" s="197"/>
      <c r="AG532" s="420"/>
      <c r="AH532" s="391">
        <f>+AH533+AH534+AH535</f>
        <v>0</v>
      </c>
      <c r="AI532" s="202">
        <f t="shared" ref="AI532:CB532" si="1675">+AI533+AI534+AI535</f>
        <v>0</v>
      </c>
      <c r="AJ532" s="202">
        <f t="shared" si="1675"/>
        <v>0</v>
      </c>
      <c r="AK532" s="316">
        <f t="shared" si="1586"/>
        <v>0</v>
      </c>
      <c r="AL532" s="391">
        <f t="shared" si="1675"/>
        <v>0</v>
      </c>
      <c r="AM532" s="202">
        <f t="shared" si="1675"/>
        <v>0</v>
      </c>
      <c r="AN532" s="202">
        <f t="shared" si="1675"/>
        <v>0</v>
      </c>
      <c r="AO532" s="392">
        <f t="shared" si="1587"/>
        <v>0</v>
      </c>
      <c r="AP532" s="527">
        <f t="shared" si="1675"/>
        <v>0</v>
      </c>
      <c r="AQ532" s="202">
        <f t="shared" si="1675"/>
        <v>0</v>
      </c>
      <c r="AR532" s="202">
        <f t="shared" si="1675"/>
        <v>0</v>
      </c>
      <c r="AS532" s="316">
        <f t="shared" si="1588"/>
        <v>0</v>
      </c>
      <c r="AT532" s="391">
        <f t="shared" si="1675"/>
        <v>0</v>
      </c>
      <c r="AU532" s="202">
        <f t="shared" si="1675"/>
        <v>0</v>
      </c>
      <c r="AV532" s="202">
        <f t="shared" si="1675"/>
        <v>0</v>
      </c>
      <c r="AW532" s="392">
        <f t="shared" si="1589"/>
        <v>0</v>
      </c>
      <c r="AX532" s="527">
        <f t="shared" si="1675"/>
        <v>0</v>
      </c>
      <c r="AY532" s="202">
        <f t="shared" si="1675"/>
        <v>0</v>
      </c>
      <c r="AZ532" s="202">
        <f t="shared" si="1675"/>
        <v>0</v>
      </c>
      <c r="BA532" s="316">
        <f t="shared" si="1590"/>
        <v>0</v>
      </c>
      <c r="BB532" s="391">
        <f t="shared" si="1675"/>
        <v>0</v>
      </c>
      <c r="BC532" s="202">
        <f t="shared" si="1675"/>
        <v>0</v>
      </c>
      <c r="BD532" s="202">
        <f t="shared" si="1675"/>
        <v>0</v>
      </c>
      <c r="BE532" s="392">
        <f>BB532+BC532+BD532</f>
        <v>0</v>
      </c>
      <c r="BF532" s="527">
        <f t="shared" si="1675"/>
        <v>5644.8</v>
      </c>
      <c r="BG532" s="202">
        <f t="shared" si="1675"/>
        <v>0</v>
      </c>
      <c r="BH532" s="202">
        <f t="shared" si="1675"/>
        <v>64915.199999999997</v>
      </c>
      <c r="BI532" s="316">
        <f t="shared" si="1593"/>
        <v>70560</v>
      </c>
      <c r="BJ532" s="391">
        <f t="shared" si="1675"/>
        <v>1200</v>
      </c>
      <c r="BK532" s="202">
        <f t="shared" si="1675"/>
        <v>0</v>
      </c>
      <c r="BL532" s="202">
        <f t="shared" si="1675"/>
        <v>13800</v>
      </c>
      <c r="BM532" s="392">
        <f t="shared" si="1594"/>
        <v>15000</v>
      </c>
      <c r="BN532" s="527">
        <f t="shared" si="1675"/>
        <v>4444.8</v>
      </c>
      <c r="BO532" s="202">
        <f t="shared" si="1675"/>
        <v>0</v>
      </c>
      <c r="BP532" s="202">
        <f t="shared" si="1675"/>
        <v>51115.199999999997</v>
      </c>
      <c r="BQ532" s="316">
        <f t="shared" si="1595"/>
        <v>55560</v>
      </c>
      <c r="BR532" s="391">
        <f t="shared" si="1675"/>
        <v>0</v>
      </c>
      <c r="BS532" s="202">
        <f t="shared" si="1675"/>
        <v>0</v>
      </c>
      <c r="BT532" s="202">
        <f t="shared" si="1675"/>
        <v>0</v>
      </c>
      <c r="BU532" s="392">
        <f t="shared" si="1596"/>
        <v>0</v>
      </c>
      <c r="BV532" s="527">
        <f t="shared" si="1675"/>
        <v>5926.4</v>
      </c>
      <c r="BW532" s="202">
        <f t="shared" si="1675"/>
        <v>0</v>
      </c>
      <c r="BX532" s="202">
        <f t="shared" si="1675"/>
        <v>68153.600000000006</v>
      </c>
      <c r="BY532" s="316">
        <f t="shared" si="1597"/>
        <v>74080</v>
      </c>
      <c r="BZ532" s="391">
        <f t="shared" si="1675"/>
        <v>0</v>
      </c>
      <c r="CA532" s="202">
        <f t="shared" si="1675"/>
        <v>0</v>
      </c>
      <c r="CB532" s="202">
        <f t="shared" si="1675"/>
        <v>0</v>
      </c>
      <c r="CC532" s="392">
        <f t="shared" si="1598"/>
        <v>0</v>
      </c>
      <c r="CD532" s="391">
        <f t="shared" si="1566"/>
        <v>17216</v>
      </c>
      <c r="CE532" s="202">
        <f t="shared" si="1566"/>
        <v>0</v>
      </c>
      <c r="CF532" s="202">
        <f t="shared" si="1566"/>
        <v>197984</v>
      </c>
      <c r="CG532" s="392">
        <f t="shared" si="1566"/>
        <v>215200</v>
      </c>
      <c r="CH532" s="695" t="s">
        <v>739</v>
      </c>
      <c r="CI532" s="118" t="s">
        <v>739</v>
      </c>
      <c r="CJ532" s="801"/>
      <c r="CK532" s="802"/>
      <c r="CL532" s="802"/>
      <c r="CM532" s="803"/>
      <c r="CN532" s="801">
        <v>0</v>
      </c>
      <c r="CO532" s="802">
        <f t="shared" si="1666"/>
        <v>0</v>
      </c>
      <c r="CP532" s="802">
        <f t="shared" si="1667"/>
        <v>17216</v>
      </c>
      <c r="CQ532" s="802">
        <f t="shared" si="1668"/>
        <v>0</v>
      </c>
      <c r="CR532" s="885">
        <f t="shared" si="1669"/>
        <v>197984</v>
      </c>
      <c r="CS532" s="803">
        <f t="shared" si="1670"/>
        <v>215200</v>
      </c>
      <c r="CT532" s="2">
        <f t="shared" si="1671"/>
        <v>0</v>
      </c>
    </row>
    <row r="533" spans="1:612" ht="24.75" customHeight="1" x14ac:dyDescent="0.25">
      <c r="B533" s="580" t="str">
        <f t="shared" si="1591"/>
        <v>C5</v>
      </c>
      <c r="C533" s="598" t="s">
        <v>429</v>
      </c>
      <c r="D533" s="480"/>
      <c r="E533" s="272"/>
      <c r="F533" s="272"/>
      <c r="G533" s="272"/>
      <c r="H533" s="272"/>
      <c r="I533" s="272"/>
      <c r="J533" s="272"/>
      <c r="K533" s="457">
        <v>30000</v>
      </c>
      <c r="L533" s="519"/>
      <c r="M533" s="48"/>
      <c r="N533" s="74" t="s">
        <v>332</v>
      </c>
      <c r="O533" s="80">
        <v>44673</v>
      </c>
      <c r="P533" s="46">
        <v>44778</v>
      </c>
      <c r="Q533" s="51" t="s">
        <v>72</v>
      </c>
      <c r="R533" s="51">
        <v>1</v>
      </c>
      <c r="S533" s="51"/>
      <c r="T533" s="86" t="s">
        <v>28</v>
      </c>
      <c r="U533" s="51" t="s">
        <v>169</v>
      </c>
      <c r="V533" s="51" t="s">
        <v>60</v>
      </c>
      <c r="W533" s="51"/>
      <c r="X533" s="30">
        <v>44673</v>
      </c>
      <c r="Y533" s="30">
        <v>44673</v>
      </c>
      <c r="Z533" s="30">
        <v>44678</v>
      </c>
      <c r="AA533" s="30">
        <v>44698</v>
      </c>
      <c r="AB533" s="30">
        <v>44708</v>
      </c>
      <c r="AC533" s="81" t="s">
        <v>686</v>
      </c>
      <c r="AD533" s="30">
        <v>44711</v>
      </c>
      <c r="AE533" s="30">
        <v>44718</v>
      </c>
      <c r="AF533" s="30">
        <v>44778</v>
      </c>
      <c r="AG533" s="419"/>
      <c r="AH533" s="389">
        <v>0</v>
      </c>
      <c r="AI533" s="61"/>
      <c r="AJ533" s="61"/>
      <c r="AK533" s="309">
        <f t="shared" si="1586"/>
        <v>0</v>
      </c>
      <c r="AL533" s="389"/>
      <c r="AM533" s="61"/>
      <c r="AN533" s="61"/>
      <c r="AO533" s="390">
        <f t="shared" si="1587"/>
        <v>0</v>
      </c>
      <c r="AP533" s="518"/>
      <c r="AQ533" s="61"/>
      <c r="AR533" s="61"/>
      <c r="AS533" s="309">
        <f t="shared" si="1588"/>
        <v>0</v>
      </c>
      <c r="AT533" s="389"/>
      <c r="AU533" s="61"/>
      <c r="AV533" s="61"/>
      <c r="AW533" s="390">
        <f t="shared" si="1589"/>
        <v>0</v>
      </c>
      <c r="AX533" s="518">
        <v>0</v>
      </c>
      <c r="AY533" s="61"/>
      <c r="AZ533" s="61">
        <v>0</v>
      </c>
      <c r="BA533" s="309">
        <f t="shared" si="1590"/>
        <v>0</v>
      </c>
      <c r="BB533" s="389"/>
      <c r="BC533" s="61"/>
      <c r="BD533" s="61"/>
      <c r="BE533" s="390">
        <f t="shared" si="1592"/>
        <v>0</v>
      </c>
      <c r="BF533" s="518">
        <v>1200</v>
      </c>
      <c r="BG533" s="61"/>
      <c r="BH533" s="61">
        <v>13800</v>
      </c>
      <c r="BI533" s="309">
        <f t="shared" si="1593"/>
        <v>15000</v>
      </c>
      <c r="BJ533" s="389">
        <v>1200</v>
      </c>
      <c r="BK533" s="61"/>
      <c r="BL533" s="61">
        <v>13800</v>
      </c>
      <c r="BM533" s="390">
        <f t="shared" si="1594"/>
        <v>15000</v>
      </c>
      <c r="BN533" s="518"/>
      <c r="BO533" s="61"/>
      <c r="BP533" s="61"/>
      <c r="BQ533" s="309">
        <f t="shared" si="1595"/>
        <v>0</v>
      </c>
      <c r="BR533" s="389"/>
      <c r="BS533" s="61"/>
      <c r="BT533" s="61"/>
      <c r="BU533" s="390">
        <f t="shared" si="1596"/>
        <v>0</v>
      </c>
      <c r="BV533" s="518"/>
      <c r="BW533" s="61"/>
      <c r="BX533" s="61"/>
      <c r="BY533" s="309">
        <f t="shared" si="1597"/>
        <v>0</v>
      </c>
      <c r="BZ533" s="389"/>
      <c r="CA533" s="61"/>
      <c r="CB533" s="61"/>
      <c r="CC533" s="390">
        <f t="shared" si="1598"/>
        <v>0</v>
      </c>
      <c r="CD533" s="389">
        <f t="shared" si="1566"/>
        <v>2400</v>
      </c>
      <c r="CE533" s="61">
        <f t="shared" si="1566"/>
        <v>0</v>
      </c>
      <c r="CF533" s="61">
        <f t="shared" si="1566"/>
        <v>27600</v>
      </c>
      <c r="CG533" s="390">
        <f t="shared" si="1566"/>
        <v>30000</v>
      </c>
      <c r="CH533" s="695"/>
      <c r="CI533" s="118"/>
      <c r="CJ533" s="786"/>
      <c r="CK533" s="787"/>
      <c r="CL533" s="787"/>
      <c r="CM533" s="788"/>
      <c r="CN533" s="786">
        <v>0</v>
      </c>
      <c r="CO533" s="787">
        <f t="shared" si="1666"/>
        <v>0</v>
      </c>
      <c r="CP533" s="787">
        <f t="shared" si="1667"/>
        <v>2400</v>
      </c>
      <c r="CQ533" s="787">
        <f t="shared" si="1668"/>
        <v>0</v>
      </c>
      <c r="CR533" s="877">
        <f t="shared" si="1669"/>
        <v>27600</v>
      </c>
      <c r="CS533" s="788">
        <f t="shared" si="1670"/>
        <v>30000</v>
      </c>
      <c r="CT533" s="2">
        <f t="shared" si="1671"/>
        <v>0</v>
      </c>
    </row>
    <row r="534" spans="1:612" ht="24.75" customHeight="1" x14ac:dyDescent="0.25">
      <c r="B534" s="580" t="str">
        <f t="shared" si="1591"/>
        <v>C5</v>
      </c>
      <c r="C534" s="598" t="s">
        <v>430</v>
      </c>
      <c r="D534" s="480"/>
      <c r="E534" s="272"/>
      <c r="F534" s="272"/>
      <c r="G534" s="272"/>
      <c r="H534" s="272"/>
      <c r="I534" s="272"/>
      <c r="J534" s="272"/>
      <c r="K534" s="457">
        <v>149200</v>
      </c>
      <c r="L534" s="519"/>
      <c r="M534" s="48"/>
      <c r="N534" s="74" t="s">
        <v>332</v>
      </c>
      <c r="O534" s="80">
        <v>44673</v>
      </c>
      <c r="P534" s="46">
        <v>44838</v>
      </c>
      <c r="Q534" s="51" t="s">
        <v>72</v>
      </c>
      <c r="R534" s="51">
        <v>1</v>
      </c>
      <c r="S534" s="51"/>
      <c r="T534" s="86" t="s">
        <v>28</v>
      </c>
      <c r="U534" s="51" t="s">
        <v>169</v>
      </c>
      <c r="V534" s="51" t="s">
        <v>60</v>
      </c>
      <c r="W534" s="51"/>
      <c r="X534" s="30">
        <v>44673</v>
      </c>
      <c r="Y534" s="30">
        <v>44673</v>
      </c>
      <c r="Z534" s="30">
        <v>44678</v>
      </c>
      <c r="AA534" s="30">
        <v>44698</v>
      </c>
      <c r="AB534" s="30">
        <v>44708</v>
      </c>
      <c r="AC534" s="81" t="s">
        <v>686</v>
      </c>
      <c r="AD534" s="30">
        <v>44711</v>
      </c>
      <c r="AE534" s="30">
        <v>44718</v>
      </c>
      <c r="AF534" s="30">
        <v>44838</v>
      </c>
      <c r="AG534" s="419"/>
      <c r="AH534" s="389"/>
      <c r="AI534" s="61"/>
      <c r="AJ534" s="61"/>
      <c r="AK534" s="309">
        <f t="shared" si="1586"/>
        <v>0</v>
      </c>
      <c r="AL534" s="389"/>
      <c r="AM534" s="61"/>
      <c r="AN534" s="61"/>
      <c r="AO534" s="390">
        <f t="shared" si="1587"/>
        <v>0</v>
      </c>
      <c r="AP534" s="518"/>
      <c r="AQ534" s="61"/>
      <c r="AR534" s="61"/>
      <c r="AS534" s="309">
        <f t="shared" si="1588"/>
        <v>0</v>
      </c>
      <c r="AT534" s="389"/>
      <c r="AU534" s="61"/>
      <c r="AV534" s="61"/>
      <c r="AW534" s="390">
        <f t="shared" si="1589"/>
        <v>0</v>
      </c>
      <c r="AX534" s="518">
        <v>0</v>
      </c>
      <c r="AY534" s="61"/>
      <c r="AZ534" s="61">
        <v>0</v>
      </c>
      <c r="BA534" s="309">
        <f t="shared" si="1590"/>
        <v>0</v>
      </c>
      <c r="BB534" s="389"/>
      <c r="BC534" s="61"/>
      <c r="BD534" s="61"/>
      <c r="BE534" s="390">
        <f t="shared" si="1592"/>
        <v>0</v>
      </c>
      <c r="BF534" s="518">
        <v>3580.8</v>
      </c>
      <c r="BG534" s="61"/>
      <c r="BH534" s="61">
        <v>41179.199999999997</v>
      </c>
      <c r="BI534" s="309">
        <f t="shared" si="1593"/>
        <v>44760</v>
      </c>
      <c r="BJ534" s="389"/>
      <c r="BK534" s="61"/>
      <c r="BL534" s="61"/>
      <c r="BM534" s="390">
        <f t="shared" si="1594"/>
        <v>0</v>
      </c>
      <c r="BN534" s="518">
        <v>3580.8</v>
      </c>
      <c r="BO534" s="61"/>
      <c r="BP534" s="61">
        <v>41179.199999999997</v>
      </c>
      <c r="BQ534" s="309">
        <f t="shared" si="1595"/>
        <v>44760</v>
      </c>
      <c r="BR534" s="389"/>
      <c r="BS534" s="61"/>
      <c r="BT534" s="61"/>
      <c r="BU534" s="390">
        <f t="shared" si="1596"/>
        <v>0</v>
      </c>
      <c r="BV534" s="518">
        <v>4774.3999999999996</v>
      </c>
      <c r="BW534" s="61"/>
      <c r="BX534" s="61">
        <v>54905.599999999999</v>
      </c>
      <c r="BY534" s="309">
        <f t="shared" si="1597"/>
        <v>59680</v>
      </c>
      <c r="BZ534" s="389"/>
      <c r="CA534" s="61"/>
      <c r="CB534" s="61"/>
      <c r="CC534" s="390">
        <f t="shared" si="1598"/>
        <v>0</v>
      </c>
      <c r="CD534" s="389">
        <f t="shared" si="1566"/>
        <v>11936</v>
      </c>
      <c r="CE534" s="61">
        <f t="shared" si="1566"/>
        <v>0</v>
      </c>
      <c r="CF534" s="61">
        <f t="shared" si="1566"/>
        <v>137264</v>
      </c>
      <c r="CG534" s="390">
        <f t="shared" si="1566"/>
        <v>149200</v>
      </c>
      <c r="CH534" s="695"/>
      <c r="CI534" s="118"/>
      <c r="CJ534" s="786"/>
      <c r="CK534" s="787"/>
      <c r="CL534" s="787"/>
      <c r="CM534" s="788"/>
      <c r="CN534" s="786">
        <v>0</v>
      </c>
      <c r="CO534" s="787">
        <f t="shared" si="1666"/>
        <v>0</v>
      </c>
      <c r="CP534" s="787">
        <f t="shared" si="1667"/>
        <v>11936</v>
      </c>
      <c r="CQ534" s="787">
        <f t="shared" si="1668"/>
        <v>0</v>
      </c>
      <c r="CR534" s="877">
        <f t="shared" si="1669"/>
        <v>137264</v>
      </c>
      <c r="CS534" s="788">
        <f t="shared" si="1670"/>
        <v>149200</v>
      </c>
      <c r="CT534" s="2">
        <f t="shared" si="1671"/>
        <v>0</v>
      </c>
    </row>
    <row r="535" spans="1:612" ht="24.75" customHeight="1" x14ac:dyDescent="0.25">
      <c r="B535" s="580" t="str">
        <f t="shared" si="1591"/>
        <v>C5</v>
      </c>
      <c r="C535" s="598" t="s">
        <v>431</v>
      </c>
      <c r="D535" s="480"/>
      <c r="E535" s="272"/>
      <c r="F535" s="272"/>
      <c r="G535" s="272"/>
      <c r="H535" s="272"/>
      <c r="I535" s="272"/>
      <c r="J535" s="272"/>
      <c r="K535" s="457">
        <v>36000</v>
      </c>
      <c r="L535" s="519"/>
      <c r="M535" s="48"/>
      <c r="N535" s="74" t="s">
        <v>332</v>
      </c>
      <c r="O535" s="80">
        <v>44673</v>
      </c>
      <c r="P535" s="46">
        <v>44808</v>
      </c>
      <c r="Q535" s="51" t="s">
        <v>72</v>
      </c>
      <c r="R535" s="51">
        <v>1</v>
      </c>
      <c r="S535" s="51"/>
      <c r="T535" s="86" t="s">
        <v>28</v>
      </c>
      <c r="U535" s="51" t="s">
        <v>169</v>
      </c>
      <c r="V535" s="51" t="s">
        <v>60</v>
      </c>
      <c r="W535" s="51"/>
      <c r="X535" s="30">
        <v>44673</v>
      </c>
      <c r="Y535" s="30">
        <v>44673</v>
      </c>
      <c r="Z535" s="30">
        <v>44678</v>
      </c>
      <c r="AA535" s="30">
        <v>44698</v>
      </c>
      <c r="AB535" s="30">
        <v>44708</v>
      </c>
      <c r="AC535" s="81" t="s">
        <v>686</v>
      </c>
      <c r="AD535" s="30">
        <v>44711</v>
      </c>
      <c r="AE535" s="30">
        <v>44718</v>
      </c>
      <c r="AF535" s="30">
        <v>44808</v>
      </c>
      <c r="AG535" s="419"/>
      <c r="AH535" s="389"/>
      <c r="AI535" s="61"/>
      <c r="AJ535" s="61"/>
      <c r="AK535" s="309">
        <f t="shared" si="1586"/>
        <v>0</v>
      </c>
      <c r="AL535" s="389"/>
      <c r="AM535" s="61"/>
      <c r="AN535" s="61"/>
      <c r="AO535" s="390">
        <f t="shared" si="1587"/>
        <v>0</v>
      </c>
      <c r="AP535" s="518"/>
      <c r="AQ535" s="61"/>
      <c r="AR535" s="61"/>
      <c r="AS535" s="309">
        <f t="shared" si="1588"/>
        <v>0</v>
      </c>
      <c r="AT535" s="389"/>
      <c r="AU535" s="61"/>
      <c r="AV535" s="61"/>
      <c r="AW535" s="390">
        <f t="shared" si="1589"/>
        <v>0</v>
      </c>
      <c r="AX535" s="518">
        <v>0</v>
      </c>
      <c r="AY535" s="61"/>
      <c r="AZ535" s="61">
        <v>0</v>
      </c>
      <c r="BA535" s="309">
        <f t="shared" si="1590"/>
        <v>0</v>
      </c>
      <c r="BB535" s="389">
        <v>0</v>
      </c>
      <c r="BC535" s="61"/>
      <c r="BD535" s="61">
        <v>0</v>
      </c>
      <c r="BE535" s="390">
        <f t="shared" si="1592"/>
        <v>0</v>
      </c>
      <c r="BF535" s="518">
        <v>864</v>
      </c>
      <c r="BG535" s="61"/>
      <c r="BH535" s="61">
        <v>9936</v>
      </c>
      <c r="BI535" s="309">
        <f t="shared" si="1593"/>
        <v>10800</v>
      </c>
      <c r="BJ535" s="389"/>
      <c r="BK535" s="61"/>
      <c r="BL535" s="61"/>
      <c r="BM535" s="390">
        <f t="shared" si="1594"/>
        <v>0</v>
      </c>
      <c r="BN535" s="518">
        <v>864</v>
      </c>
      <c r="BO535" s="61"/>
      <c r="BP535" s="61">
        <v>9936</v>
      </c>
      <c r="BQ535" s="309">
        <f t="shared" si="1595"/>
        <v>10800</v>
      </c>
      <c r="BR535" s="389"/>
      <c r="BS535" s="61"/>
      <c r="BT535" s="61"/>
      <c r="BU535" s="390">
        <f t="shared" si="1596"/>
        <v>0</v>
      </c>
      <c r="BV535" s="518">
        <v>1152</v>
      </c>
      <c r="BW535" s="61"/>
      <c r="BX535" s="61">
        <v>13248</v>
      </c>
      <c r="BY535" s="309">
        <f t="shared" si="1597"/>
        <v>14400</v>
      </c>
      <c r="BZ535" s="389"/>
      <c r="CA535" s="61"/>
      <c r="CB535" s="61"/>
      <c r="CC535" s="390">
        <f t="shared" si="1598"/>
        <v>0</v>
      </c>
      <c r="CD535" s="389">
        <f t="shared" si="1566"/>
        <v>2880</v>
      </c>
      <c r="CE535" s="61">
        <f t="shared" si="1566"/>
        <v>0</v>
      </c>
      <c r="CF535" s="61">
        <f t="shared" si="1566"/>
        <v>33120</v>
      </c>
      <c r="CG535" s="390">
        <f t="shared" si="1566"/>
        <v>36000</v>
      </c>
      <c r="CH535" s="695"/>
      <c r="CI535" s="118"/>
      <c r="CJ535" s="786"/>
      <c r="CK535" s="787"/>
      <c r="CL535" s="787"/>
      <c r="CM535" s="788"/>
      <c r="CN535" s="786">
        <v>0</v>
      </c>
      <c r="CO535" s="787">
        <f t="shared" si="1666"/>
        <v>0</v>
      </c>
      <c r="CP535" s="787">
        <f t="shared" si="1667"/>
        <v>2880</v>
      </c>
      <c r="CQ535" s="787">
        <f t="shared" si="1668"/>
        <v>0</v>
      </c>
      <c r="CR535" s="877">
        <f t="shared" si="1669"/>
        <v>33120</v>
      </c>
      <c r="CS535" s="788">
        <f t="shared" si="1670"/>
        <v>36000</v>
      </c>
      <c r="CT535" s="2">
        <f t="shared" si="1671"/>
        <v>0</v>
      </c>
    </row>
    <row r="536" spans="1:612" ht="24.75" customHeight="1" x14ac:dyDescent="0.25">
      <c r="B536" s="580" t="str">
        <f t="shared" si="1591"/>
        <v>C5</v>
      </c>
      <c r="C536" s="597" t="s">
        <v>432</v>
      </c>
      <c r="D536" s="630">
        <f t="shared" ref="D536:G536" si="1676">+D537</f>
        <v>18671</v>
      </c>
      <c r="E536" s="38">
        <f t="shared" si="1676"/>
        <v>0</v>
      </c>
      <c r="F536" s="38">
        <f t="shared" si="1676"/>
        <v>103729</v>
      </c>
      <c r="G536" s="38">
        <f t="shared" si="1676"/>
        <v>122400</v>
      </c>
      <c r="H536" s="38">
        <v>68430.508474576229</v>
      </c>
      <c r="I536" s="38"/>
      <c r="J536" s="38">
        <v>380169.49152542377</v>
      </c>
      <c r="K536" s="631">
        <f>+H536+J536</f>
        <v>448600</v>
      </c>
      <c r="L536" s="584">
        <v>448600</v>
      </c>
      <c r="M536" s="38"/>
      <c r="N536" s="76"/>
      <c r="O536" s="39"/>
      <c r="P536" s="39"/>
      <c r="Q536" s="77"/>
      <c r="R536" s="77"/>
      <c r="S536" s="77"/>
      <c r="T536" s="78"/>
      <c r="U536" s="77"/>
      <c r="V536" s="40"/>
      <c r="W536" s="40"/>
      <c r="X536" s="40"/>
      <c r="Y536" s="40"/>
      <c r="Z536" s="40"/>
      <c r="AA536" s="40"/>
      <c r="AB536" s="40"/>
      <c r="AC536" s="40"/>
      <c r="AD536" s="40"/>
      <c r="AE536" s="40"/>
      <c r="AF536" s="40"/>
      <c r="AG536" s="414"/>
      <c r="AH536" s="333">
        <f>+AH537+AH538+AH539+AH540</f>
        <v>0</v>
      </c>
      <c r="AI536" s="22">
        <f t="shared" ref="AI536:AZ536" si="1677">+AI537+AI538+AI539+AI540</f>
        <v>0</v>
      </c>
      <c r="AJ536" s="22">
        <f t="shared" si="1677"/>
        <v>0</v>
      </c>
      <c r="AK536" s="281">
        <f t="shared" si="1586"/>
        <v>0</v>
      </c>
      <c r="AL536" s="333">
        <f t="shared" si="1677"/>
        <v>0</v>
      </c>
      <c r="AM536" s="22">
        <f t="shared" si="1677"/>
        <v>0</v>
      </c>
      <c r="AN536" s="22">
        <f t="shared" si="1677"/>
        <v>0</v>
      </c>
      <c r="AO536" s="334">
        <f t="shared" si="1587"/>
        <v>0</v>
      </c>
      <c r="AP536" s="492">
        <f t="shared" si="1677"/>
        <v>0</v>
      </c>
      <c r="AQ536" s="22">
        <f t="shared" si="1677"/>
        <v>0</v>
      </c>
      <c r="AR536" s="22">
        <f t="shared" si="1677"/>
        <v>0</v>
      </c>
      <c r="AS536" s="281">
        <f t="shared" si="1588"/>
        <v>0</v>
      </c>
      <c r="AT536" s="333">
        <f t="shared" si="1677"/>
        <v>0</v>
      </c>
      <c r="AU536" s="22">
        <f t="shared" si="1677"/>
        <v>0</v>
      </c>
      <c r="AV536" s="22">
        <f t="shared" si="1677"/>
        <v>0</v>
      </c>
      <c r="AW536" s="334">
        <f t="shared" si="1589"/>
        <v>0</v>
      </c>
      <c r="AX536" s="492">
        <f t="shared" si="1677"/>
        <v>0</v>
      </c>
      <c r="AY536" s="22">
        <f t="shared" si="1677"/>
        <v>0</v>
      </c>
      <c r="AZ536" s="22">
        <f t="shared" si="1677"/>
        <v>0</v>
      </c>
      <c r="BA536" s="281">
        <f t="shared" si="1590"/>
        <v>0</v>
      </c>
      <c r="BB536" s="333">
        <f>BB537</f>
        <v>1080</v>
      </c>
      <c r="BC536" s="22">
        <f>BC537</f>
        <v>0</v>
      </c>
      <c r="BD536" s="22">
        <f>BD537</f>
        <v>12420</v>
      </c>
      <c r="BE536" s="334">
        <f t="shared" si="1592"/>
        <v>13500</v>
      </c>
      <c r="BF536" s="492">
        <f>BF537</f>
        <v>7128</v>
      </c>
      <c r="BG536" s="22">
        <f>BG537</f>
        <v>0</v>
      </c>
      <c r="BH536" s="22">
        <f>BH537</f>
        <v>81972</v>
      </c>
      <c r="BI536" s="281">
        <f t="shared" si="1593"/>
        <v>89100</v>
      </c>
      <c r="BJ536" s="333">
        <f>BJ537</f>
        <v>7992</v>
      </c>
      <c r="BK536" s="22">
        <f>BK537</f>
        <v>0</v>
      </c>
      <c r="BL536" s="22">
        <f>BL537</f>
        <v>91908</v>
      </c>
      <c r="BM536" s="334">
        <f t="shared" si="1594"/>
        <v>99900</v>
      </c>
      <c r="BN536" s="492">
        <f>BN537</f>
        <v>1656</v>
      </c>
      <c r="BO536" s="22">
        <f>BO537</f>
        <v>0</v>
      </c>
      <c r="BP536" s="22">
        <f>BP537</f>
        <v>19044</v>
      </c>
      <c r="BQ536" s="281">
        <f t="shared" si="1595"/>
        <v>20700</v>
      </c>
      <c r="BR536" s="333">
        <f>BR537</f>
        <v>0</v>
      </c>
      <c r="BS536" s="22">
        <f>BS537</f>
        <v>0</v>
      </c>
      <c r="BT536" s="22">
        <f>BT537</f>
        <v>0</v>
      </c>
      <c r="BU536" s="334">
        <f t="shared" si="1596"/>
        <v>0</v>
      </c>
      <c r="BV536" s="492">
        <f>BV537</f>
        <v>2208</v>
      </c>
      <c r="BW536" s="22">
        <f>BW537</f>
        <v>0</v>
      </c>
      <c r="BX536" s="22">
        <f>BX537</f>
        <v>25392</v>
      </c>
      <c r="BY536" s="281">
        <f t="shared" si="1597"/>
        <v>27600</v>
      </c>
      <c r="BZ536" s="333">
        <f>BZ537</f>
        <v>0</v>
      </c>
      <c r="CA536" s="22">
        <f>CA537</f>
        <v>0</v>
      </c>
      <c r="CB536" s="22">
        <f>CB537</f>
        <v>0</v>
      </c>
      <c r="CC536" s="334">
        <f t="shared" si="1598"/>
        <v>0</v>
      </c>
      <c r="CD536" s="333">
        <f t="shared" si="1566"/>
        <v>20064</v>
      </c>
      <c r="CE536" s="22">
        <f t="shared" si="1566"/>
        <v>0</v>
      </c>
      <c r="CF536" s="22">
        <f t="shared" si="1566"/>
        <v>230736</v>
      </c>
      <c r="CG536" s="334">
        <f t="shared" si="1566"/>
        <v>250800</v>
      </c>
      <c r="CH536" s="695" t="s">
        <v>739</v>
      </c>
      <c r="CI536" s="118" t="s">
        <v>739</v>
      </c>
      <c r="CJ536" s="750">
        <f>IF(H536=0,IF(CD536&gt;0,"Error",H536-CD536),H536-CD536)</f>
        <v>48366.508474576229</v>
      </c>
      <c r="CK536" s="751">
        <f t="shared" ref="CK536" si="1678">IF(I536=0,IF(CE536&gt;0,"Error",I536-CE536),I536-CE536)</f>
        <v>0</v>
      </c>
      <c r="CL536" s="751">
        <f t="shared" ref="CL536" si="1679">IF(J536=0,IF(CF536&gt;0,"Error",J536-CF536),J536-CF536)</f>
        <v>149433.49152542377</v>
      </c>
      <c r="CM536" s="752">
        <f t="shared" ref="CM536" si="1680">IF(K536=0,IF(CG536&gt;0,"Error",K536-CG536),K536-CG536)</f>
        <v>197800</v>
      </c>
      <c r="CN536" s="750">
        <v>0</v>
      </c>
      <c r="CO536" s="751">
        <f t="shared" si="1666"/>
        <v>0</v>
      </c>
      <c r="CP536" s="751">
        <f t="shared" si="1667"/>
        <v>20064</v>
      </c>
      <c r="CQ536" s="751">
        <f t="shared" si="1668"/>
        <v>0</v>
      </c>
      <c r="CR536" s="863">
        <f t="shared" si="1669"/>
        <v>230736</v>
      </c>
      <c r="CS536" s="752">
        <f t="shared" si="1670"/>
        <v>250800</v>
      </c>
      <c r="CT536" s="2">
        <f t="shared" si="1671"/>
        <v>0</v>
      </c>
    </row>
    <row r="537" spans="1:612" ht="24.75" customHeight="1" x14ac:dyDescent="0.25">
      <c r="B537" s="580" t="str">
        <f t="shared" si="1591"/>
        <v>C5</v>
      </c>
      <c r="C537" s="609" t="s">
        <v>433</v>
      </c>
      <c r="D537" s="650">
        <v>18671</v>
      </c>
      <c r="E537" s="91"/>
      <c r="F537" s="91">
        <v>103729</v>
      </c>
      <c r="G537" s="91">
        <f>+D537+E537+F537</f>
        <v>122400</v>
      </c>
      <c r="H537" s="91">
        <v>68339</v>
      </c>
      <c r="I537" s="91"/>
      <c r="J537" s="91">
        <v>379661</v>
      </c>
      <c r="K537" s="651">
        <f>+H537+I537+J537</f>
        <v>448000</v>
      </c>
      <c r="L537" s="590"/>
      <c r="M537" s="91"/>
      <c r="N537" s="82" t="s">
        <v>332</v>
      </c>
      <c r="O537" s="206"/>
      <c r="P537" s="175"/>
      <c r="Q537" s="118"/>
      <c r="R537" s="118"/>
      <c r="S537" s="118"/>
      <c r="T537" s="118"/>
      <c r="U537" s="118"/>
      <c r="V537" s="118"/>
      <c r="W537" s="118"/>
      <c r="X537" s="118"/>
      <c r="Y537" s="207"/>
      <c r="Z537" s="207"/>
      <c r="AA537" s="207"/>
      <c r="AB537" s="207"/>
      <c r="AC537" s="17"/>
      <c r="AD537" s="17"/>
      <c r="AE537" s="207"/>
      <c r="AF537" s="207"/>
      <c r="AG537" s="425"/>
      <c r="AH537" s="399"/>
      <c r="AI537" s="79"/>
      <c r="AJ537" s="79"/>
      <c r="AK537" s="312">
        <f t="shared" si="1586"/>
        <v>0</v>
      </c>
      <c r="AL537" s="399"/>
      <c r="AM537" s="79"/>
      <c r="AN537" s="79"/>
      <c r="AO537" s="400">
        <f t="shared" si="1587"/>
        <v>0</v>
      </c>
      <c r="AP537" s="523"/>
      <c r="AQ537" s="79"/>
      <c r="AR537" s="79"/>
      <c r="AS537" s="312">
        <f t="shared" si="1588"/>
        <v>0</v>
      </c>
      <c r="AT537" s="399"/>
      <c r="AU537" s="79"/>
      <c r="AV537" s="79"/>
      <c r="AW537" s="400">
        <f t="shared" si="1589"/>
        <v>0</v>
      </c>
      <c r="AX537" s="523"/>
      <c r="AY537" s="79"/>
      <c r="AZ537" s="79"/>
      <c r="BA537" s="312">
        <f t="shared" si="1590"/>
        <v>0</v>
      </c>
      <c r="BB537" s="391">
        <f>BB538+BB539+BB540</f>
        <v>1080</v>
      </c>
      <c r="BC537" s="202">
        <f>BC538+BC539+BC540</f>
        <v>0</v>
      </c>
      <c r="BD537" s="202">
        <f>BD538+BD539+BD540</f>
        <v>12420</v>
      </c>
      <c r="BE537" s="392">
        <f>BB537+BC537+BD537</f>
        <v>13500</v>
      </c>
      <c r="BF537" s="527">
        <f>BF538+BF539+BF540</f>
        <v>7128</v>
      </c>
      <c r="BG537" s="202">
        <f>BG538+BG539+BG540</f>
        <v>0</v>
      </c>
      <c r="BH537" s="202">
        <f>BH538+BH539+BH540</f>
        <v>81972</v>
      </c>
      <c r="BI537" s="316">
        <f>BF537+BG537+BH537</f>
        <v>89100</v>
      </c>
      <c r="BJ537" s="391">
        <f>BJ538+BJ539+BJ540</f>
        <v>7992</v>
      </c>
      <c r="BK537" s="202">
        <f>BK538+BK539+BK540</f>
        <v>0</v>
      </c>
      <c r="BL537" s="202">
        <f>BL538+BL539+BL540</f>
        <v>91908</v>
      </c>
      <c r="BM537" s="392">
        <f>BJ537+BK537+BL537</f>
        <v>99900</v>
      </c>
      <c r="BN537" s="527">
        <f>BN538+BN539+BN540</f>
        <v>1656</v>
      </c>
      <c r="BO537" s="202">
        <f>BO538+BO539+BO540</f>
        <v>0</v>
      </c>
      <c r="BP537" s="202">
        <f>BP538+BP539+BP540</f>
        <v>19044</v>
      </c>
      <c r="BQ537" s="316">
        <f>BN537+BO537+BP537</f>
        <v>20700</v>
      </c>
      <c r="BR537" s="391">
        <f>BR538+BR539+BR540</f>
        <v>0</v>
      </c>
      <c r="BS537" s="202">
        <f>BS538+BS539+BS540</f>
        <v>0</v>
      </c>
      <c r="BT537" s="202">
        <f>BT538+BT539+BT540</f>
        <v>0</v>
      </c>
      <c r="BU537" s="392">
        <f>BR537+BS537+BT537</f>
        <v>0</v>
      </c>
      <c r="BV537" s="527">
        <f>BV538+BV539+BV540</f>
        <v>2208</v>
      </c>
      <c r="BW537" s="202">
        <f>BW538+BW539+BW540</f>
        <v>0</v>
      </c>
      <c r="BX537" s="202">
        <f>BX538+BX539+BX540</f>
        <v>25392</v>
      </c>
      <c r="BY537" s="316">
        <f>BV537+BW537+BX537</f>
        <v>27600</v>
      </c>
      <c r="BZ537" s="391">
        <f>BZ538+BZ539+BZ540</f>
        <v>0</v>
      </c>
      <c r="CA537" s="202">
        <f>CA538+CA539+CA540</f>
        <v>0</v>
      </c>
      <c r="CB537" s="202">
        <f>CB538+CB539+CB540</f>
        <v>0</v>
      </c>
      <c r="CC537" s="392">
        <f>BZ537+CA537+CB537</f>
        <v>0</v>
      </c>
      <c r="CD537" s="391">
        <f t="shared" si="1566"/>
        <v>20064</v>
      </c>
      <c r="CE537" s="202">
        <f t="shared" si="1566"/>
        <v>0</v>
      </c>
      <c r="CF537" s="202">
        <f t="shared" si="1566"/>
        <v>230736</v>
      </c>
      <c r="CG537" s="392">
        <f t="shared" si="1566"/>
        <v>250800</v>
      </c>
      <c r="CH537" s="695" t="s">
        <v>739</v>
      </c>
      <c r="CI537" s="118" t="s">
        <v>739</v>
      </c>
      <c r="CJ537" s="801"/>
      <c r="CK537" s="802"/>
      <c r="CL537" s="802"/>
      <c r="CM537" s="803"/>
      <c r="CN537" s="801">
        <v>0</v>
      </c>
      <c r="CO537" s="802">
        <f t="shared" si="1666"/>
        <v>0</v>
      </c>
      <c r="CP537" s="802">
        <f t="shared" si="1667"/>
        <v>20064</v>
      </c>
      <c r="CQ537" s="802">
        <f t="shared" si="1668"/>
        <v>0</v>
      </c>
      <c r="CR537" s="885">
        <f t="shared" si="1669"/>
        <v>230736</v>
      </c>
      <c r="CS537" s="803">
        <f t="shared" si="1670"/>
        <v>250800</v>
      </c>
      <c r="CT537" s="2">
        <f t="shared" si="1671"/>
        <v>0</v>
      </c>
    </row>
    <row r="538" spans="1:612" ht="24.75" customHeight="1" x14ac:dyDescent="0.25">
      <c r="B538" s="580" t="str">
        <f t="shared" si="1591"/>
        <v>C5</v>
      </c>
      <c r="C538" s="598" t="s">
        <v>434</v>
      </c>
      <c r="D538" s="480"/>
      <c r="E538" s="272"/>
      <c r="F538" s="272"/>
      <c r="G538" s="272"/>
      <c r="H538" s="272"/>
      <c r="I538" s="272"/>
      <c r="J538" s="272"/>
      <c r="K538" s="457">
        <v>136800</v>
      </c>
      <c r="L538" s="519"/>
      <c r="M538" s="48"/>
      <c r="N538" s="74" t="s">
        <v>332</v>
      </c>
      <c r="O538" s="80">
        <v>44673</v>
      </c>
      <c r="P538" s="46">
        <v>44778</v>
      </c>
      <c r="Q538" s="51" t="s">
        <v>72</v>
      </c>
      <c r="R538" s="51">
        <v>1</v>
      </c>
      <c r="S538" s="51"/>
      <c r="T538" s="51" t="s">
        <v>28</v>
      </c>
      <c r="U538" s="51" t="s">
        <v>169</v>
      </c>
      <c r="V538" s="51" t="s">
        <v>60</v>
      </c>
      <c r="W538" s="51"/>
      <c r="X538" s="173">
        <v>44673</v>
      </c>
      <c r="Y538" s="30">
        <v>44673</v>
      </c>
      <c r="Z538" s="30">
        <v>44678</v>
      </c>
      <c r="AA538" s="30">
        <v>44698</v>
      </c>
      <c r="AB538" s="30">
        <v>44708</v>
      </c>
      <c r="AC538" s="81" t="s">
        <v>686</v>
      </c>
      <c r="AD538" s="30">
        <v>44711</v>
      </c>
      <c r="AE538" s="30">
        <v>44718</v>
      </c>
      <c r="AF538" s="30">
        <v>44778</v>
      </c>
      <c r="AG538" s="419"/>
      <c r="AH538" s="389"/>
      <c r="AI538" s="61"/>
      <c r="AJ538" s="61"/>
      <c r="AK538" s="309">
        <f t="shared" si="1586"/>
        <v>0</v>
      </c>
      <c r="AL538" s="389"/>
      <c r="AM538" s="61"/>
      <c r="AN538" s="61"/>
      <c r="AO538" s="390">
        <f t="shared" si="1587"/>
        <v>0</v>
      </c>
      <c r="AP538" s="518"/>
      <c r="AQ538" s="61"/>
      <c r="AR538" s="61"/>
      <c r="AS538" s="309">
        <f t="shared" si="1588"/>
        <v>0</v>
      </c>
      <c r="AT538" s="389"/>
      <c r="AU538" s="61"/>
      <c r="AV538" s="61"/>
      <c r="AW538" s="390">
        <f t="shared" si="1589"/>
        <v>0</v>
      </c>
      <c r="AX538" s="518">
        <v>0</v>
      </c>
      <c r="AY538" s="61"/>
      <c r="AZ538" s="61">
        <v>0</v>
      </c>
      <c r="BA538" s="309">
        <f t="shared" si="1590"/>
        <v>0</v>
      </c>
      <c r="BB538" s="389"/>
      <c r="BC538" s="61"/>
      <c r="BD538" s="61"/>
      <c r="BE538" s="390">
        <f t="shared" si="1592"/>
        <v>0</v>
      </c>
      <c r="BF538" s="518">
        <v>5472</v>
      </c>
      <c r="BG538" s="61"/>
      <c r="BH538" s="61">
        <v>62928</v>
      </c>
      <c r="BI538" s="309">
        <f t="shared" si="1593"/>
        <v>68400</v>
      </c>
      <c r="BJ538" s="389">
        <v>5472</v>
      </c>
      <c r="BK538" s="61"/>
      <c r="BL538" s="61">
        <v>62928</v>
      </c>
      <c r="BM538" s="390">
        <f t="shared" si="1594"/>
        <v>68400</v>
      </c>
      <c r="BN538" s="518"/>
      <c r="BO538" s="61"/>
      <c r="BP538" s="61"/>
      <c r="BQ538" s="309">
        <f t="shared" si="1595"/>
        <v>0</v>
      </c>
      <c r="BR538" s="389"/>
      <c r="BS538" s="61"/>
      <c r="BT538" s="61"/>
      <c r="BU538" s="390">
        <f t="shared" si="1596"/>
        <v>0</v>
      </c>
      <c r="BV538" s="518"/>
      <c r="BW538" s="61"/>
      <c r="BX538" s="61"/>
      <c r="BY538" s="309">
        <f t="shared" si="1597"/>
        <v>0</v>
      </c>
      <c r="BZ538" s="389"/>
      <c r="CA538" s="61"/>
      <c r="CB538" s="61"/>
      <c r="CC538" s="390">
        <f t="shared" si="1598"/>
        <v>0</v>
      </c>
      <c r="CD538" s="389">
        <f t="shared" si="1566"/>
        <v>10944</v>
      </c>
      <c r="CE538" s="61">
        <f t="shared" si="1566"/>
        <v>0</v>
      </c>
      <c r="CF538" s="61">
        <f t="shared" si="1566"/>
        <v>125856</v>
      </c>
      <c r="CG538" s="390">
        <f t="shared" si="1566"/>
        <v>136800</v>
      </c>
      <c r="CH538" s="695"/>
      <c r="CI538" s="118"/>
      <c r="CJ538" s="786"/>
      <c r="CK538" s="787"/>
      <c r="CL538" s="787"/>
      <c r="CM538" s="788"/>
      <c r="CN538" s="786">
        <v>0</v>
      </c>
      <c r="CO538" s="787">
        <f t="shared" si="1666"/>
        <v>0</v>
      </c>
      <c r="CP538" s="787">
        <f t="shared" si="1667"/>
        <v>10944</v>
      </c>
      <c r="CQ538" s="787">
        <f t="shared" si="1668"/>
        <v>0</v>
      </c>
      <c r="CR538" s="877">
        <f t="shared" si="1669"/>
        <v>125856</v>
      </c>
      <c r="CS538" s="788">
        <f t="shared" si="1670"/>
        <v>136800</v>
      </c>
      <c r="CT538" s="2">
        <f t="shared" si="1671"/>
        <v>0</v>
      </c>
    </row>
    <row r="539" spans="1:612" ht="24.75" customHeight="1" x14ac:dyDescent="0.25">
      <c r="B539" s="580" t="str">
        <f t="shared" si="1591"/>
        <v>C5</v>
      </c>
      <c r="C539" s="598" t="s">
        <v>435</v>
      </c>
      <c r="D539" s="480"/>
      <c r="E539" s="272"/>
      <c r="F539" s="272"/>
      <c r="G539" s="272"/>
      <c r="H539" s="272"/>
      <c r="I539" s="272"/>
      <c r="J539" s="272"/>
      <c r="K539" s="457">
        <v>46000</v>
      </c>
      <c r="L539" s="519"/>
      <c r="M539" s="48"/>
      <c r="N539" s="74" t="s">
        <v>332</v>
      </c>
      <c r="O539" s="80">
        <v>44651</v>
      </c>
      <c r="P539" s="46">
        <v>44766</v>
      </c>
      <c r="Q539" s="51" t="s">
        <v>436</v>
      </c>
      <c r="R539" s="51">
        <v>1</v>
      </c>
      <c r="S539" s="51"/>
      <c r="T539" s="51" t="s">
        <v>28</v>
      </c>
      <c r="U539" s="42" t="s">
        <v>169</v>
      </c>
      <c r="V539" s="42" t="s">
        <v>60</v>
      </c>
      <c r="W539" s="42"/>
      <c r="X539" s="173">
        <v>44651</v>
      </c>
      <c r="Y539" s="30">
        <v>44651</v>
      </c>
      <c r="Z539" s="30">
        <v>44656</v>
      </c>
      <c r="AA539" s="30">
        <v>44676</v>
      </c>
      <c r="AB539" s="30">
        <v>44686</v>
      </c>
      <c r="AC539" s="81" t="s">
        <v>686</v>
      </c>
      <c r="AD539" s="30">
        <v>44689</v>
      </c>
      <c r="AE539" s="30">
        <v>44696</v>
      </c>
      <c r="AF539" s="30">
        <v>44766</v>
      </c>
      <c r="AG539" s="417" t="s">
        <v>340</v>
      </c>
      <c r="AH539" s="389"/>
      <c r="AI539" s="61"/>
      <c r="AJ539" s="61"/>
      <c r="AK539" s="309">
        <f t="shared" si="1586"/>
        <v>0</v>
      </c>
      <c r="AL539" s="389"/>
      <c r="AM539" s="61"/>
      <c r="AN539" s="61"/>
      <c r="AO539" s="390">
        <f t="shared" si="1587"/>
        <v>0</v>
      </c>
      <c r="AP539" s="518"/>
      <c r="AQ539" s="61"/>
      <c r="AR539" s="61"/>
      <c r="AS539" s="309">
        <f t="shared" si="1588"/>
        <v>0</v>
      </c>
      <c r="AT539" s="389">
        <v>0</v>
      </c>
      <c r="AU539" s="61"/>
      <c r="AV539" s="61">
        <v>0</v>
      </c>
      <c r="AW539" s="390">
        <f t="shared" si="1589"/>
        <v>0</v>
      </c>
      <c r="AX539" s="518">
        <v>0</v>
      </c>
      <c r="AY539" s="61"/>
      <c r="AZ539" s="61">
        <v>0</v>
      </c>
      <c r="BA539" s="309">
        <f t="shared" si="1590"/>
        <v>0</v>
      </c>
      <c r="BB539" s="389">
        <v>1080</v>
      </c>
      <c r="BC539" s="61"/>
      <c r="BD539" s="61">
        <v>12420</v>
      </c>
      <c r="BE539" s="390">
        <f t="shared" si="1592"/>
        <v>13500</v>
      </c>
      <c r="BF539" s="518"/>
      <c r="BG539" s="61"/>
      <c r="BH539" s="61"/>
      <c r="BI539" s="309">
        <f t="shared" si="1593"/>
        <v>0</v>
      </c>
      <c r="BJ539" s="389">
        <v>2520</v>
      </c>
      <c r="BK539" s="61"/>
      <c r="BL539" s="61">
        <v>28980</v>
      </c>
      <c r="BM539" s="390">
        <f t="shared" si="1594"/>
        <v>31500</v>
      </c>
      <c r="BN539" s="518"/>
      <c r="BO539" s="61"/>
      <c r="BP539" s="61"/>
      <c r="BQ539" s="309">
        <f t="shared" si="1595"/>
        <v>0</v>
      </c>
      <c r="BR539" s="389"/>
      <c r="BS539" s="61"/>
      <c r="BT539" s="61"/>
      <c r="BU539" s="390">
        <f t="shared" si="1596"/>
        <v>0</v>
      </c>
      <c r="BV539" s="518"/>
      <c r="BW539" s="61"/>
      <c r="BX539" s="61"/>
      <c r="BY539" s="309">
        <f t="shared" si="1597"/>
        <v>0</v>
      </c>
      <c r="BZ539" s="389"/>
      <c r="CA539" s="61"/>
      <c r="CB539" s="61"/>
      <c r="CC539" s="390">
        <f t="shared" si="1598"/>
        <v>0</v>
      </c>
      <c r="CD539" s="389">
        <f t="shared" si="1566"/>
        <v>3600</v>
      </c>
      <c r="CE539" s="61">
        <f t="shared" si="1566"/>
        <v>0</v>
      </c>
      <c r="CF539" s="61">
        <f t="shared" si="1566"/>
        <v>41400</v>
      </c>
      <c r="CG539" s="390">
        <f t="shared" si="1566"/>
        <v>45000</v>
      </c>
      <c r="CH539" s="695"/>
      <c r="CI539" s="118"/>
      <c r="CJ539" s="786"/>
      <c r="CK539" s="787"/>
      <c r="CL539" s="787"/>
      <c r="CM539" s="788"/>
      <c r="CN539" s="786">
        <v>0</v>
      </c>
      <c r="CO539" s="787">
        <f t="shared" si="1666"/>
        <v>0</v>
      </c>
      <c r="CP539" s="787">
        <f t="shared" si="1667"/>
        <v>3600</v>
      </c>
      <c r="CQ539" s="787">
        <f t="shared" si="1668"/>
        <v>0</v>
      </c>
      <c r="CR539" s="877">
        <f t="shared" si="1669"/>
        <v>41400</v>
      </c>
      <c r="CS539" s="788">
        <f t="shared" si="1670"/>
        <v>45000</v>
      </c>
      <c r="CT539" s="2">
        <f t="shared" si="1671"/>
        <v>0</v>
      </c>
    </row>
    <row r="540" spans="1:612" s="4" customFormat="1" ht="24.75" customHeight="1" x14ac:dyDescent="0.25">
      <c r="A540" s="7"/>
      <c r="B540" s="580" t="str">
        <f t="shared" si="1591"/>
        <v>C5</v>
      </c>
      <c r="C540" s="598" t="s">
        <v>437</v>
      </c>
      <c r="D540" s="480"/>
      <c r="E540" s="272"/>
      <c r="F540" s="272"/>
      <c r="G540" s="272"/>
      <c r="H540" s="272"/>
      <c r="I540" s="272"/>
      <c r="J540" s="272"/>
      <c r="K540" s="457">
        <v>69000</v>
      </c>
      <c r="L540" s="519"/>
      <c r="M540" s="48"/>
      <c r="N540" s="74" t="s">
        <v>332</v>
      </c>
      <c r="O540" s="80">
        <v>44673</v>
      </c>
      <c r="P540" s="46">
        <v>44808</v>
      </c>
      <c r="Q540" s="51" t="s">
        <v>72</v>
      </c>
      <c r="R540" s="51">
        <v>1</v>
      </c>
      <c r="S540" s="51"/>
      <c r="T540" s="51" t="s">
        <v>28</v>
      </c>
      <c r="U540" s="51" t="s">
        <v>169</v>
      </c>
      <c r="V540" s="51" t="s">
        <v>60</v>
      </c>
      <c r="W540" s="51"/>
      <c r="X540" s="173">
        <v>44673</v>
      </c>
      <c r="Y540" s="30">
        <v>44673</v>
      </c>
      <c r="Z540" s="30">
        <v>44678</v>
      </c>
      <c r="AA540" s="30">
        <v>44698</v>
      </c>
      <c r="AB540" s="30">
        <v>44708</v>
      </c>
      <c r="AC540" s="81" t="s">
        <v>686</v>
      </c>
      <c r="AD540" s="30">
        <v>44711</v>
      </c>
      <c r="AE540" s="30">
        <v>44718</v>
      </c>
      <c r="AF540" s="30">
        <v>44808</v>
      </c>
      <c r="AG540" s="419"/>
      <c r="AH540" s="389"/>
      <c r="AI540" s="61"/>
      <c r="AJ540" s="61"/>
      <c r="AK540" s="309">
        <f t="shared" si="1586"/>
        <v>0</v>
      </c>
      <c r="AL540" s="389"/>
      <c r="AM540" s="61"/>
      <c r="AN540" s="61"/>
      <c r="AO540" s="390">
        <f t="shared" si="1587"/>
        <v>0</v>
      </c>
      <c r="AP540" s="518"/>
      <c r="AQ540" s="61"/>
      <c r="AR540" s="61"/>
      <c r="AS540" s="309">
        <f t="shared" si="1588"/>
        <v>0</v>
      </c>
      <c r="AT540" s="389"/>
      <c r="AU540" s="61"/>
      <c r="AV540" s="61"/>
      <c r="AW540" s="390">
        <f t="shared" si="1589"/>
        <v>0</v>
      </c>
      <c r="AX540" s="518">
        <v>0</v>
      </c>
      <c r="AY540" s="61"/>
      <c r="AZ540" s="61">
        <v>0</v>
      </c>
      <c r="BA540" s="309">
        <f t="shared" si="1590"/>
        <v>0</v>
      </c>
      <c r="BB540" s="389"/>
      <c r="BC540" s="61"/>
      <c r="BD540" s="61"/>
      <c r="BE540" s="390">
        <f t="shared" si="1592"/>
        <v>0</v>
      </c>
      <c r="BF540" s="518">
        <v>1656</v>
      </c>
      <c r="BG540" s="61"/>
      <c r="BH540" s="61">
        <v>19044</v>
      </c>
      <c r="BI540" s="309">
        <f t="shared" si="1593"/>
        <v>20700</v>
      </c>
      <c r="BJ540" s="389"/>
      <c r="BK540" s="61"/>
      <c r="BL540" s="61"/>
      <c r="BM540" s="390">
        <f t="shared" si="1594"/>
        <v>0</v>
      </c>
      <c r="BN540" s="518">
        <v>1656</v>
      </c>
      <c r="BO540" s="61"/>
      <c r="BP540" s="61">
        <v>19044</v>
      </c>
      <c r="BQ540" s="309">
        <f t="shared" si="1595"/>
        <v>20700</v>
      </c>
      <c r="BR540" s="389"/>
      <c r="BS540" s="61"/>
      <c r="BT540" s="61"/>
      <c r="BU540" s="390">
        <f t="shared" si="1596"/>
        <v>0</v>
      </c>
      <c r="BV540" s="518">
        <v>2208</v>
      </c>
      <c r="BW540" s="61"/>
      <c r="BX540" s="61">
        <v>25392</v>
      </c>
      <c r="BY540" s="309">
        <f t="shared" si="1597"/>
        <v>27600</v>
      </c>
      <c r="BZ540" s="389"/>
      <c r="CA540" s="61"/>
      <c r="CB540" s="61"/>
      <c r="CC540" s="390">
        <f t="shared" si="1598"/>
        <v>0</v>
      </c>
      <c r="CD540" s="389">
        <f t="shared" si="1566"/>
        <v>5520</v>
      </c>
      <c r="CE540" s="61">
        <f t="shared" si="1566"/>
        <v>0</v>
      </c>
      <c r="CF540" s="61">
        <f t="shared" si="1566"/>
        <v>63480</v>
      </c>
      <c r="CG540" s="390">
        <f t="shared" si="1566"/>
        <v>69000</v>
      </c>
      <c r="CH540" s="695"/>
      <c r="CI540" s="118"/>
      <c r="CJ540" s="786"/>
      <c r="CK540" s="787"/>
      <c r="CL540" s="787"/>
      <c r="CM540" s="788"/>
      <c r="CN540" s="786">
        <v>0</v>
      </c>
      <c r="CO540" s="787">
        <f t="shared" si="1666"/>
        <v>0</v>
      </c>
      <c r="CP540" s="787">
        <f t="shared" si="1667"/>
        <v>5520</v>
      </c>
      <c r="CQ540" s="787">
        <f t="shared" si="1668"/>
        <v>0</v>
      </c>
      <c r="CR540" s="877">
        <f t="shared" si="1669"/>
        <v>63480</v>
      </c>
      <c r="CS540" s="788">
        <f t="shared" si="1670"/>
        <v>69000</v>
      </c>
      <c r="CT540" s="2">
        <f t="shared" si="1671"/>
        <v>0</v>
      </c>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c r="IW540" s="2"/>
      <c r="IX540" s="2"/>
      <c r="IY540" s="2"/>
      <c r="IZ540" s="2"/>
      <c r="JA540" s="2"/>
      <c r="JB540" s="2"/>
      <c r="JC540" s="2"/>
      <c r="JD540" s="2"/>
      <c r="JE540" s="2"/>
      <c r="JF540" s="2"/>
      <c r="JG540" s="2"/>
      <c r="JH540" s="2"/>
      <c r="JI540" s="2"/>
      <c r="JJ540" s="2"/>
      <c r="JK540" s="2"/>
      <c r="JL540" s="2"/>
      <c r="JM540" s="2"/>
      <c r="JN540" s="2"/>
      <c r="JO540" s="2"/>
      <c r="JP540" s="2"/>
      <c r="JQ540" s="2"/>
      <c r="JR540" s="2"/>
      <c r="JS540" s="2"/>
      <c r="JT540" s="2"/>
      <c r="JU540" s="2"/>
      <c r="JV540" s="2"/>
      <c r="JW540" s="2"/>
      <c r="JX540" s="2"/>
      <c r="JY540" s="2"/>
      <c r="JZ540" s="2"/>
      <c r="KA540" s="2"/>
      <c r="KB540" s="2"/>
      <c r="KC540" s="2"/>
      <c r="KD540" s="2"/>
      <c r="KE540" s="2"/>
      <c r="KF540" s="2"/>
      <c r="KG540" s="2"/>
      <c r="KH540" s="2"/>
      <c r="KI540" s="2"/>
      <c r="KJ540" s="2"/>
      <c r="KK540" s="2"/>
      <c r="KL540" s="2"/>
      <c r="KM540" s="2"/>
      <c r="KN540" s="2"/>
      <c r="KO540" s="2"/>
      <c r="KP540" s="2"/>
      <c r="KQ540" s="2"/>
      <c r="KR540" s="2"/>
      <c r="KS540" s="2"/>
      <c r="KT540" s="2"/>
      <c r="KU540" s="2"/>
      <c r="KV540" s="2"/>
      <c r="KW540" s="2"/>
      <c r="KX540" s="2"/>
      <c r="KY540" s="2"/>
      <c r="KZ540" s="2"/>
      <c r="LA540" s="2"/>
      <c r="LB540" s="2"/>
      <c r="LC540" s="2"/>
      <c r="LD540" s="2"/>
      <c r="LE540" s="2"/>
      <c r="LF540" s="2"/>
      <c r="LG540" s="2"/>
      <c r="LH540" s="2"/>
      <c r="LI540" s="2"/>
      <c r="LJ540" s="2"/>
      <c r="LK540" s="2"/>
      <c r="LL540" s="2"/>
      <c r="LM540" s="2"/>
      <c r="LN540" s="2"/>
      <c r="LO540" s="2"/>
      <c r="LP540" s="2"/>
      <c r="LQ540" s="2"/>
      <c r="LR540" s="2"/>
      <c r="LS540" s="2"/>
      <c r="LT540" s="2"/>
      <c r="LU540" s="2"/>
      <c r="LV540" s="2"/>
      <c r="LW540" s="2"/>
      <c r="LX540" s="2"/>
      <c r="LY540" s="2"/>
      <c r="LZ540" s="2"/>
      <c r="MA540" s="2"/>
      <c r="MB540" s="2"/>
      <c r="MC540" s="2"/>
      <c r="MD540" s="2"/>
      <c r="ME540" s="2"/>
      <c r="MF540" s="2"/>
      <c r="MG540" s="2"/>
      <c r="MH540" s="2"/>
      <c r="MI540" s="2"/>
      <c r="MJ540" s="2"/>
      <c r="MK540" s="2"/>
      <c r="ML540" s="2"/>
      <c r="MM540" s="2"/>
      <c r="MN540" s="2"/>
      <c r="MO540" s="2"/>
      <c r="MP540" s="2"/>
      <c r="MQ540" s="2"/>
      <c r="MR540" s="2"/>
      <c r="MS540" s="2"/>
      <c r="MT540" s="2"/>
      <c r="MU540" s="2"/>
      <c r="MV540" s="2"/>
      <c r="MW540" s="2"/>
      <c r="MX540" s="2"/>
      <c r="MY540" s="2"/>
      <c r="MZ540" s="2"/>
      <c r="NA540" s="2"/>
      <c r="NB540" s="2"/>
      <c r="NC540" s="2"/>
      <c r="ND540" s="2"/>
      <c r="NE540" s="2"/>
      <c r="NF540" s="2"/>
      <c r="NG540" s="2"/>
      <c r="NH540" s="2"/>
      <c r="NI540" s="2"/>
      <c r="NJ540" s="2"/>
      <c r="NK540" s="2"/>
      <c r="NL540" s="2"/>
      <c r="NM540" s="2"/>
      <c r="NN540" s="2"/>
      <c r="NO540" s="2"/>
      <c r="NP540" s="2"/>
      <c r="NQ540" s="2"/>
      <c r="NR540" s="2"/>
      <c r="NS540" s="2"/>
      <c r="NT540" s="2"/>
      <c r="NU540" s="2"/>
      <c r="NV540" s="2"/>
      <c r="NW540" s="2"/>
      <c r="NX540" s="2"/>
      <c r="NY540" s="2"/>
      <c r="NZ540" s="2"/>
      <c r="OA540" s="2"/>
      <c r="OB540" s="2"/>
      <c r="OC540" s="2"/>
      <c r="OD540" s="2"/>
      <c r="OE540" s="2"/>
      <c r="OF540" s="2"/>
      <c r="OG540" s="2"/>
      <c r="OH540" s="2"/>
      <c r="OI540" s="2"/>
      <c r="OJ540" s="2"/>
      <c r="OK540" s="2"/>
      <c r="OL540" s="2"/>
      <c r="OM540" s="2"/>
      <c r="ON540" s="2"/>
      <c r="OO540" s="2"/>
      <c r="OP540" s="2"/>
      <c r="OQ540" s="2"/>
      <c r="OR540" s="2"/>
      <c r="OS540" s="2"/>
      <c r="OT540" s="2"/>
      <c r="OU540" s="2"/>
      <c r="OV540" s="2"/>
      <c r="OW540" s="2"/>
      <c r="OX540" s="2"/>
      <c r="OY540" s="2"/>
      <c r="OZ540" s="2"/>
      <c r="PA540" s="2"/>
      <c r="PB540" s="2"/>
      <c r="PC540" s="2"/>
      <c r="PD540" s="2"/>
      <c r="PE540" s="2"/>
      <c r="PF540" s="2"/>
      <c r="PG540" s="2"/>
      <c r="PH540" s="2"/>
      <c r="PI540" s="2"/>
      <c r="PJ540" s="2"/>
      <c r="PK540" s="2"/>
      <c r="PL540" s="2"/>
      <c r="PM540" s="2"/>
      <c r="PN540" s="2"/>
      <c r="PO540" s="2"/>
      <c r="PP540" s="2"/>
      <c r="PQ540" s="2"/>
      <c r="PR540" s="2"/>
      <c r="PS540" s="2"/>
      <c r="PT540" s="2"/>
      <c r="PU540" s="2"/>
      <c r="PV540" s="2"/>
      <c r="PW540" s="2"/>
      <c r="PX540" s="2"/>
      <c r="PY540" s="2"/>
      <c r="PZ540" s="2"/>
      <c r="QA540" s="2"/>
      <c r="QB540" s="2"/>
      <c r="QC540" s="2"/>
      <c r="QD540" s="2"/>
      <c r="QE540" s="2"/>
      <c r="QF540" s="2"/>
      <c r="QG540" s="2"/>
      <c r="QH540" s="2"/>
      <c r="QI540" s="2"/>
      <c r="QJ540" s="2"/>
      <c r="QK540" s="2"/>
      <c r="QL540" s="2"/>
      <c r="QM540" s="2"/>
      <c r="QN540" s="2"/>
      <c r="QO540" s="2"/>
      <c r="QP540" s="2"/>
      <c r="QQ540" s="2"/>
      <c r="QR540" s="2"/>
      <c r="QS540" s="2"/>
      <c r="QT540" s="2"/>
      <c r="QU540" s="2"/>
      <c r="QV540" s="2"/>
      <c r="QW540" s="2"/>
      <c r="QX540" s="2"/>
      <c r="QY540" s="2"/>
      <c r="QZ540" s="2"/>
      <c r="RA540" s="2"/>
      <c r="RB540" s="2"/>
      <c r="RC540" s="2"/>
      <c r="RD540" s="2"/>
      <c r="RE540" s="2"/>
      <c r="RF540" s="2"/>
      <c r="RG540" s="2"/>
      <c r="RH540" s="2"/>
      <c r="RI540" s="2"/>
      <c r="RJ540" s="2"/>
      <c r="RK540" s="2"/>
      <c r="RL540" s="2"/>
      <c r="RM540" s="2"/>
      <c r="RN540" s="2"/>
      <c r="RO540" s="2"/>
      <c r="RP540" s="2"/>
      <c r="RQ540" s="2"/>
      <c r="RR540" s="2"/>
      <c r="RS540" s="2"/>
      <c r="RT540" s="2"/>
      <c r="RU540" s="2"/>
      <c r="RV540" s="2"/>
      <c r="RW540" s="2"/>
      <c r="RX540" s="2"/>
      <c r="RY540" s="2"/>
      <c r="RZ540" s="2"/>
      <c r="SA540" s="2"/>
      <c r="SB540" s="2"/>
      <c r="SC540" s="2"/>
      <c r="SD540" s="2"/>
      <c r="SE540" s="2"/>
      <c r="SF540" s="2"/>
      <c r="SG540" s="2"/>
      <c r="SH540" s="2"/>
      <c r="SI540" s="2"/>
      <c r="SJ540" s="2"/>
      <c r="SK540" s="2"/>
      <c r="SL540" s="2"/>
      <c r="SM540" s="2"/>
      <c r="SN540" s="2"/>
      <c r="SO540" s="2"/>
      <c r="SP540" s="2"/>
      <c r="SQ540" s="2"/>
      <c r="SR540" s="2"/>
      <c r="SS540" s="2"/>
      <c r="ST540" s="2"/>
      <c r="SU540" s="2"/>
      <c r="SV540" s="2"/>
      <c r="SW540" s="2"/>
      <c r="SX540" s="2"/>
      <c r="SY540" s="2"/>
      <c r="SZ540" s="2"/>
      <c r="TA540" s="2"/>
      <c r="TB540" s="2"/>
      <c r="TC540" s="2"/>
      <c r="TD540" s="2"/>
      <c r="TE540" s="2"/>
      <c r="TF540" s="2"/>
      <c r="TG540" s="2"/>
      <c r="TH540" s="2"/>
      <c r="TI540" s="2"/>
      <c r="TJ540" s="2"/>
      <c r="TK540" s="2"/>
      <c r="TL540" s="2"/>
      <c r="TM540" s="2"/>
      <c r="TN540" s="2"/>
      <c r="TO540" s="2"/>
      <c r="TP540" s="2"/>
      <c r="TQ540" s="2"/>
      <c r="TR540" s="2"/>
      <c r="TS540" s="2"/>
      <c r="TT540" s="2"/>
      <c r="TU540" s="2"/>
      <c r="TV540" s="2"/>
      <c r="TW540" s="2"/>
      <c r="TX540" s="2"/>
      <c r="TY540" s="2"/>
      <c r="TZ540" s="2"/>
      <c r="UA540" s="2"/>
      <c r="UB540" s="2"/>
      <c r="UC540" s="2"/>
      <c r="UD540" s="2"/>
      <c r="UE540" s="2"/>
      <c r="UF540" s="2"/>
      <c r="UG540" s="2"/>
      <c r="UH540" s="2"/>
      <c r="UI540" s="2"/>
      <c r="UJ540" s="2"/>
      <c r="UK540" s="2"/>
      <c r="UL540" s="2"/>
      <c r="UM540" s="2"/>
      <c r="UN540" s="2"/>
      <c r="UO540" s="2"/>
      <c r="UP540" s="2"/>
      <c r="UQ540" s="2"/>
      <c r="UR540" s="2"/>
      <c r="US540" s="2"/>
      <c r="UT540" s="2"/>
      <c r="UU540" s="2"/>
      <c r="UV540" s="2"/>
      <c r="UW540" s="2"/>
      <c r="UX540" s="2"/>
      <c r="UY540" s="2"/>
      <c r="UZ540" s="2"/>
      <c r="VA540" s="2"/>
      <c r="VB540" s="2"/>
      <c r="VC540" s="2"/>
      <c r="VD540" s="2"/>
      <c r="VE540" s="2"/>
      <c r="VF540" s="2"/>
      <c r="VG540" s="2"/>
      <c r="VH540" s="2"/>
      <c r="VI540" s="2"/>
      <c r="VJ540" s="2"/>
      <c r="VK540" s="2"/>
      <c r="VL540" s="2"/>
      <c r="VM540" s="2"/>
      <c r="VN540" s="2"/>
      <c r="VO540" s="2"/>
      <c r="VP540" s="2"/>
      <c r="VQ540" s="2"/>
      <c r="VR540" s="2"/>
      <c r="VS540" s="2"/>
      <c r="VT540" s="2"/>
      <c r="VU540" s="2"/>
      <c r="VV540" s="2"/>
      <c r="VW540" s="2"/>
      <c r="VX540" s="2"/>
      <c r="VY540" s="2"/>
      <c r="VZ540" s="2"/>
      <c r="WA540" s="2"/>
      <c r="WB540" s="2"/>
      <c r="WC540" s="2"/>
      <c r="WD540" s="2"/>
      <c r="WE540" s="2"/>
      <c r="WF540" s="2"/>
      <c r="WG540" s="2"/>
      <c r="WH540" s="2"/>
      <c r="WI540" s="2"/>
      <c r="WJ540" s="2"/>
      <c r="WK540" s="2"/>
      <c r="WL540" s="2"/>
      <c r="WM540" s="2"/>
      <c r="WN540" s="2"/>
    </row>
    <row r="541" spans="1:612" ht="24.75" customHeight="1" x14ac:dyDescent="0.25">
      <c r="B541" s="580" t="str">
        <f t="shared" si="1591"/>
        <v>C5</v>
      </c>
      <c r="C541" s="597" t="s">
        <v>682</v>
      </c>
      <c r="D541" s="630">
        <f t="shared" ref="D541:J541" si="1681">+D542+D543</f>
        <v>45793</v>
      </c>
      <c r="E541" s="38">
        <f t="shared" si="1681"/>
        <v>0</v>
      </c>
      <c r="F541" s="38">
        <f t="shared" si="1681"/>
        <v>254407</v>
      </c>
      <c r="G541" s="38">
        <f t="shared" si="1681"/>
        <v>300200</v>
      </c>
      <c r="H541" s="38">
        <f t="shared" si="1681"/>
        <v>50491</v>
      </c>
      <c r="I541" s="38">
        <f t="shared" si="1681"/>
        <v>0</v>
      </c>
      <c r="J541" s="38">
        <f t="shared" si="1681"/>
        <v>280509</v>
      </c>
      <c r="K541" s="631">
        <f>+H541+J541</f>
        <v>331000</v>
      </c>
      <c r="L541" s="584">
        <v>331000</v>
      </c>
      <c r="M541" s="38"/>
      <c r="N541" s="76"/>
      <c r="O541" s="39"/>
      <c r="P541" s="39"/>
      <c r="Q541" s="77"/>
      <c r="R541" s="77"/>
      <c r="S541" s="77"/>
      <c r="T541" s="78"/>
      <c r="U541" s="77"/>
      <c r="V541" s="40"/>
      <c r="W541" s="40"/>
      <c r="X541" s="40"/>
      <c r="Y541" s="40"/>
      <c r="Z541" s="40"/>
      <c r="AA541" s="40"/>
      <c r="AB541" s="40"/>
      <c r="AC541" s="40"/>
      <c r="AD541" s="40"/>
      <c r="AE541" s="40"/>
      <c r="AF541" s="40"/>
      <c r="AG541" s="414"/>
      <c r="AH541" s="333">
        <f>+AH542+AH543+AH544</f>
        <v>0</v>
      </c>
      <c r="AI541" s="22">
        <f t="shared" ref="AI541:AZ541" si="1682">+AI542+AI543+AI544</f>
        <v>0</v>
      </c>
      <c r="AJ541" s="22">
        <f t="shared" si="1682"/>
        <v>0</v>
      </c>
      <c r="AK541" s="281">
        <f t="shared" si="1586"/>
        <v>0</v>
      </c>
      <c r="AL541" s="333">
        <f t="shared" si="1682"/>
        <v>0</v>
      </c>
      <c r="AM541" s="22">
        <f t="shared" si="1682"/>
        <v>0</v>
      </c>
      <c r="AN541" s="22">
        <f t="shared" si="1682"/>
        <v>0</v>
      </c>
      <c r="AO541" s="334">
        <f t="shared" si="1587"/>
        <v>0</v>
      </c>
      <c r="AP541" s="492">
        <f t="shared" si="1682"/>
        <v>0</v>
      </c>
      <c r="AQ541" s="22">
        <f t="shared" si="1682"/>
        <v>0</v>
      </c>
      <c r="AR541" s="22">
        <f t="shared" si="1682"/>
        <v>0</v>
      </c>
      <c r="AS541" s="281">
        <f t="shared" si="1588"/>
        <v>0</v>
      </c>
      <c r="AT541" s="333">
        <f t="shared" si="1682"/>
        <v>0</v>
      </c>
      <c r="AU541" s="22">
        <f t="shared" si="1682"/>
        <v>0</v>
      </c>
      <c r="AV541" s="22">
        <f t="shared" si="1682"/>
        <v>0</v>
      </c>
      <c r="AW541" s="334">
        <f t="shared" si="1589"/>
        <v>0</v>
      </c>
      <c r="AX541" s="492">
        <f t="shared" si="1682"/>
        <v>0</v>
      </c>
      <c r="AY541" s="22">
        <f t="shared" si="1682"/>
        <v>0</v>
      </c>
      <c r="AZ541" s="22">
        <f t="shared" si="1682"/>
        <v>0</v>
      </c>
      <c r="BA541" s="281">
        <f t="shared" si="1590"/>
        <v>0</v>
      </c>
      <c r="BB541" s="333">
        <f>BB542+BB543</f>
        <v>0</v>
      </c>
      <c r="BC541" s="22">
        <f>BC542+BC543</f>
        <v>0</v>
      </c>
      <c r="BD541" s="22">
        <f>BD542+BD543</f>
        <v>0</v>
      </c>
      <c r="BE541" s="334">
        <f t="shared" si="1592"/>
        <v>0</v>
      </c>
      <c r="BF541" s="492">
        <f>BF542+BF543</f>
        <v>5472</v>
      </c>
      <c r="BG541" s="22">
        <f>BG542+BG543</f>
        <v>0</v>
      </c>
      <c r="BH541" s="22">
        <f>BH542+BH543</f>
        <v>62928</v>
      </c>
      <c r="BI541" s="281">
        <f t="shared" si="1593"/>
        <v>68400</v>
      </c>
      <c r="BJ541" s="333">
        <f>BJ542+BJ543</f>
        <v>5472</v>
      </c>
      <c r="BK541" s="22">
        <f>BK542+BK543</f>
        <v>0</v>
      </c>
      <c r="BL541" s="22">
        <f>BL542+BL543</f>
        <v>62928</v>
      </c>
      <c r="BM541" s="334">
        <f t="shared" si="1594"/>
        <v>68400</v>
      </c>
      <c r="BN541" s="492">
        <f>BN542+BN543</f>
        <v>0</v>
      </c>
      <c r="BO541" s="22">
        <f>BO542+BO543</f>
        <v>0</v>
      </c>
      <c r="BP541" s="22">
        <f>BP542+BP543</f>
        <v>0</v>
      </c>
      <c r="BQ541" s="281">
        <f t="shared" si="1595"/>
        <v>0</v>
      </c>
      <c r="BR541" s="333">
        <f>BR542+BR543</f>
        <v>0</v>
      </c>
      <c r="BS541" s="22">
        <f>BS542+BS543</f>
        <v>0</v>
      </c>
      <c r="BT541" s="22">
        <f>BT542+BT543</f>
        <v>0</v>
      </c>
      <c r="BU541" s="334">
        <f t="shared" si="1596"/>
        <v>0</v>
      </c>
      <c r="BV541" s="492">
        <f>BV542+BV543</f>
        <v>0</v>
      </c>
      <c r="BW541" s="22">
        <f>BW542+BW543</f>
        <v>0</v>
      </c>
      <c r="BX541" s="22">
        <f>BX542+BX543</f>
        <v>0</v>
      </c>
      <c r="BY541" s="281">
        <f t="shared" si="1597"/>
        <v>0</v>
      </c>
      <c r="BZ541" s="333">
        <f>BZ542+BZ543</f>
        <v>0</v>
      </c>
      <c r="CA541" s="22">
        <f>CA542+CA543</f>
        <v>0</v>
      </c>
      <c r="CB541" s="22">
        <f>CB542+CB543</f>
        <v>0</v>
      </c>
      <c r="CC541" s="334">
        <f t="shared" si="1598"/>
        <v>0</v>
      </c>
      <c r="CD541" s="333">
        <f t="shared" si="1566"/>
        <v>10944</v>
      </c>
      <c r="CE541" s="22">
        <f t="shared" si="1566"/>
        <v>0</v>
      </c>
      <c r="CF541" s="22">
        <f t="shared" si="1566"/>
        <v>125856</v>
      </c>
      <c r="CG541" s="334">
        <f t="shared" si="1566"/>
        <v>136800</v>
      </c>
      <c r="CH541" s="695" t="s">
        <v>739</v>
      </c>
      <c r="CI541" s="118" t="s">
        <v>739</v>
      </c>
      <c r="CJ541" s="750">
        <f>IF(H541=0,IF(CD541&gt;0,"Error",H541-CD541),H541-CD541)</f>
        <v>39547</v>
      </c>
      <c r="CK541" s="751">
        <f t="shared" ref="CK541" si="1683">IF(I541=0,IF(CE541&gt;0,"Error",I541-CE541),I541-CE541)</f>
        <v>0</v>
      </c>
      <c r="CL541" s="751">
        <f t="shared" ref="CL541" si="1684">IF(J541=0,IF(CF541&gt;0,"Error",J541-CF541),J541-CF541)</f>
        <v>154653</v>
      </c>
      <c r="CM541" s="752">
        <f t="shared" ref="CM541" si="1685">IF(K541=0,IF(CG541&gt;0,"Error",K541-CG541),K541-CG541)</f>
        <v>194200</v>
      </c>
      <c r="CN541" s="750">
        <v>0</v>
      </c>
      <c r="CO541" s="751">
        <f t="shared" si="1666"/>
        <v>0</v>
      </c>
      <c r="CP541" s="751">
        <f t="shared" si="1667"/>
        <v>10944</v>
      </c>
      <c r="CQ541" s="751">
        <f t="shared" si="1668"/>
        <v>0</v>
      </c>
      <c r="CR541" s="863">
        <f t="shared" si="1669"/>
        <v>125856</v>
      </c>
      <c r="CS541" s="752">
        <f t="shared" si="1670"/>
        <v>136800</v>
      </c>
      <c r="CT541" s="2">
        <f t="shared" si="1671"/>
        <v>0</v>
      </c>
    </row>
    <row r="542" spans="1:612" ht="24.75" customHeight="1" x14ac:dyDescent="0.25">
      <c r="B542" s="580" t="str">
        <f t="shared" si="1591"/>
        <v>C5</v>
      </c>
      <c r="C542" s="609" t="s">
        <v>683</v>
      </c>
      <c r="D542" s="654">
        <v>14186</v>
      </c>
      <c r="E542" s="195"/>
      <c r="F542" s="195">
        <v>78814</v>
      </c>
      <c r="G542" s="195">
        <f>+D542+E542+F542</f>
        <v>93000</v>
      </c>
      <c r="H542" s="195">
        <v>22759</v>
      </c>
      <c r="I542" s="195"/>
      <c r="J542" s="195">
        <v>126441</v>
      </c>
      <c r="K542" s="655">
        <f>+H542+I542+J542</f>
        <v>149200</v>
      </c>
      <c r="L542" s="592"/>
      <c r="M542" s="195"/>
      <c r="N542" s="196" t="s">
        <v>332</v>
      </c>
      <c r="O542" s="197"/>
      <c r="P542" s="197"/>
      <c r="Q542" s="197"/>
      <c r="R542" s="197"/>
      <c r="S542" s="197"/>
      <c r="T542" s="197"/>
      <c r="U542" s="197"/>
      <c r="V542" s="197"/>
      <c r="W542" s="197"/>
      <c r="X542" s="197"/>
      <c r="Y542" s="197"/>
      <c r="Z542" s="197"/>
      <c r="AA542" s="197"/>
      <c r="AB542" s="197"/>
      <c r="AC542" s="197"/>
      <c r="AD542" s="197"/>
      <c r="AE542" s="197"/>
      <c r="AF542" s="197"/>
      <c r="AG542" s="420"/>
      <c r="AH542" s="391"/>
      <c r="AI542" s="202"/>
      <c r="AJ542" s="202"/>
      <c r="AK542" s="316">
        <f t="shared" si="1586"/>
        <v>0</v>
      </c>
      <c r="AL542" s="391"/>
      <c r="AM542" s="202"/>
      <c r="AN542" s="202"/>
      <c r="AO542" s="392">
        <f t="shared" si="1587"/>
        <v>0</v>
      </c>
      <c r="AP542" s="527"/>
      <c r="AQ542" s="202"/>
      <c r="AR542" s="202"/>
      <c r="AS542" s="316">
        <f t="shared" si="1588"/>
        <v>0</v>
      </c>
      <c r="AT542" s="391"/>
      <c r="AU542" s="202"/>
      <c r="AV542" s="202"/>
      <c r="AW542" s="392">
        <f t="shared" si="1589"/>
        <v>0</v>
      </c>
      <c r="AX542" s="527"/>
      <c r="AY542" s="202"/>
      <c r="AZ542" s="202"/>
      <c r="BA542" s="316">
        <f t="shared" si="1590"/>
        <v>0</v>
      </c>
      <c r="BB542" s="391"/>
      <c r="BC542" s="202"/>
      <c r="BD542" s="202"/>
      <c r="BE542" s="392">
        <f>BB542+BC542+BD542</f>
        <v>0</v>
      </c>
      <c r="BF542" s="527"/>
      <c r="BG542" s="202"/>
      <c r="BH542" s="202"/>
      <c r="BI542" s="316">
        <f>BF542+BG542+BH542</f>
        <v>0</v>
      </c>
      <c r="BJ542" s="391"/>
      <c r="BK542" s="202"/>
      <c r="BL542" s="202"/>
      <c r="BM542" s="392">
        <f>BJ542+BK542+BL542</f>
        <v>0</v>
      </c>
      <c r="BN542" s="527"/>
      <c r="BO542" s="202"/>
      <c r="BP542" s="202"/>
      <c r="BQ542" s="316">
        <f>BN542+BO542+BP542</f>
        <v>0</v>
      </c>
      <c r="BR542" s="391"/>
      <c r="BS542" s="202"/>
      <c r="BT542" s="202"/>
      <c r="BU542" s="392">
        <f>BR542+BS542+BT542</f>
        <v>0</v>
      </c>
      <c r="BV542" s="527"/>
      <c r="BW542" s="202"/>
      <c r="BX542" s="202"/>
      <c r="BY542" s="316">
        <f>BV542+BW542+BX542</f>
        <v>0</v>
      </c>
      <c r="BZ542" s="391"/>
      <c r="CA542" s="202"/>
      <c r="CB542" s="202"/>
      <c r="CC542" s="392">
        <f>BZ542+CA542+CB542</f>
        <v>0</v>
      </c>
      <c r="CD542" s="391">
        <f t="shared" si="1566"/>
        <v>0</v>
      </c>
      <c r="CE542" s="202">
        <f t="shared" si="1566"/>
        <v>0</v>
      </c>
      <c r="CF542" s="202">
        <f t="shared" si="1566"/>
        <v>0</v>
      </c>
      <c r="CG542" s="392">
        <f t="shared" si="1566"/>
        <v>0</v>
      </c>
      <c r="CH542" s="695"/>
      <c r="CI542" s="118"/>
      <c r="CJ542" s="801"/>
      <c r="CK542" s="802"/>
      <c r="CL542" s="802"/>
      <c r="CM542" s="803"/>
      <c r="CN542" s="801">
        <v>0</v>
      </c>
      <c r="CO542" s="802">
        <f t="shared" si="1666"/>
        <v>0</v>
      </c>
      <c r="CP542" s="802">
        <f t="shared" si="1667"/>
        <v>0</v>
      </c>
      <c r="CQ542" s="802">
        <f t="shared" si="1668"/>
        <v>0</v>
      </c>
      <c r="CR542" s="885">
        <f t="shared" si="1669"/>
        <v>0</v>
      </c>
      <c r="CS542" s="803">
        <f t="shared" si="1670"/>
        <v>0</v>
      </c>
      <c r="CT542" s="2">
        <f t="shared" si="1671"/>
        <v>0</v>
      </c>
    </row>
    <row r="543" spans="1:612" ht="24.75" customHeight="1" x14ac:dyDescent="0.25">
      <c r="B543" s="580" t="str">
        <f t="shared" si="1591"/>
        <v>C5</v>
      </c>
      <c r="C543" s="609" t="s">
        <v>684</v>
      </c>
      <c r="D543" s="654">
        <v>31607</v>
      </c>
      <c r="E543" s="195"/>
      <c r="F543" s="195">
        <v>175593</v>
      </c>
      <c r="G543" s="195">
        <f>+D543+E543+F543</f>
        <v>207200</v>
      </c>
      <c r="H543" s="195">
        <v>27732</v>
      </c>
      <c r="I543" s="195"/>
      <c r="J543" s="195">
        <v>154068</v>
      </c>
      <c r="K543" s="655">
        <f>+H543+I543+J543</f>
        <v>181800</v>
      </c>
      <c r="L543" s="592"/>
      <c r="M543" s="195"/>
      <c r="N543" s="196" t="s">
        <v>332</v>
      </c>
      <c r="O543" s="197"/>
      <c r="P543" s="197"/>
      <c r="Q543" s="197"/>
      <c r="R543" s="197"/>
      <c r="S543" s="197"/>
      <c r="T543" s="197"/>
      <c r="U543" s="197"/>
      <c r="V543" s="197"/>
      <c r="W543" s="197"/>
      <c r="X543" s="197"/>
      <c r="Y543" s="197"/>
      <c r="Z543" s="197"/>
      <c r="AA543" s="197"/>
      <c r="AB543" s="197"/>
      <c r="AC543" s="197"/>
      <c r="AD543" s="197"/>
      <c r="AE543" s="197"/>
      <c r="AF543" s="197"/>
      <c r="AG543" s="420"/>
      <c r="AH543" s="391"/>
      <c r="AI543" s="202"/>
      <c r="AJ543" s="202"/>
      <c r="AK543" s="316">
        <f t="shared" si="1586"/>
        <v>0</v>
      </c>
      <c r="AL543" s="391"/>
      <c r="AM543" s="202"/>
      <c r="AN543" s="202"/>
      <c r="AO543" s="392">
        <f t="shared" si="1587"/>
        <v>0</v>
      </c>
      <c r="AP543" s="527"/>
      <c r="AQ543" s="202"/>
      <c r="AR543" s="202"/>
      <c r="AS543" s="316">
        <f t="shared" si="1588"/>
        <v>0</v>
      </c>
      <c r="AT543" s="391"/>
      <c r="AU543" s="202"/>
      <c r="AV543" s="202"/>
      <c r="AW543" s="392">
        <f t="shared" si="1589"/>
        <v>0</v>
      </c>
      <c r="AX543" s="527"/>
      <c r="AY543" s="202"/>
      <c r="AZ543" s="202"/>
      <c r="BA543" s="316">
        <f t="shared" si="1590"/>
        <v>0</v>
      </c>
      <c r="BB543" s="391">
        <f>BB544</f>
        <v>0</v>
      </c>
      <c r="BC543" s="202">
        <f>BC544</f>
        <v>0</v>
      </c>
      <c r="BD543" s="202">
        <f>BD544</f>
        <v>0</v>
      </c>
      <c r="BE543" s="392">
        <f>BB543+BC543+BD543</f>
        <v>0</v>
      </c>
      <c r="BF543" s="527">
        <f>BF544</f>
        <v>5472</v>
      </c>
      <c r="BG543" s="202">
        <f>BG544</f>
        <v>0</v>
      </c>
      <c r="BH543" s="202">
        <f>BH544</f>
        <v>62928</v>
      </c>
      <c r="BI543" s="316">
        <f>BF543+BG543+BH543</f>
        <v>68400</v>
      </c>
      <c r="BJ543" s="391">
        <f>BJ544</f>
        <v>5472</v>
      </c>
      <c r="BK543" s="202">
        <f>BK544</f>
        <v>0</v>
      </c>
      <c r="BL543" s="202">
        <f>BL544</f>
        <v>62928</v>
      </c>
      <c r="BM543" s="392">
        <f>BJ543+BK543+BL543</f>
        <v>68400</v>
      </c>
      <c r="BN543" s="527">
        <f>BN544</f>
        <v>0</v>
      </c>
      <c r="BO543" s="202">
        <f>BO544</f>
        <v>0</v>
      </c>
      <c r="BP543" s="202">
        <f>BP544</f>
        <v>0</v>
      </c>
      <c r="BQ543" s="316">
        <f>BN543+BO543+BP543</f>
        <v>0</v>
      </c>
      <c r="BR543" s="391">
        <f>BR544</f>
        <v>0</v>
      </c>
      <c r="BS543" s="202">
        <f>BS544</f>
        <v>0</v>
      </c>
      <c r="BT543" s="202">
        <f>BT544</f>
        <v>0</v>
      </c>
      <c r="BU543" s="392">
        <f>BR543+BS543+BT543</f>
        <v>0</v>
      </c>
      <c r="BV543" s="527">
        <f>BV544</f>
        <v>0</v>
      </c>
      <c r="BW543" s="202">
        <f>BW544</f>
        <v>0</v>
      </c>
      <c r="BX543" s="202">
        <f>BX544</f>
        <v>0</v>
      </c>
      <c r="BY543" s="316">
        <f>BV543+BW543+BX543</f>
        <v>0</v>
      </c>
      <c r="BZ543" s="391">
        <f>BZ544</f>
        <v>0</v>
      </c>
      <c r="CA543" s="202">
        <f>CA544</f>
        <v>0</v>
      </c>
      <c r="CB543" s="202">
        <f>CB544</f>
        <v>0</v>
      </c>
      <c r="CC543" s="392">
        <f>BZ543+CA543+CB543</f>
        <v>0</v>
      </c>
      <c r="CD543" s="391">
        <f t="shared" si="1566"/>
        <v>10944</v>
      </c>
      <c r="CE543" s="202">
        <f t="shared" si="1566"/>
        <v>0</v>
      </c>
      <c r="CF543" s="202">
        <f t="shared" si="1566"/>
        <v>125856</v>
      </c>
      <c r="CG543" s="392">
        <f t="shared" si="1566"/>
        <v>136800</v>
      </c>
      <c r="CH543" s="695" t="s">
        <v>739</v>
      </c>
      <c r="CI543" s="118" t="s">
        <v>739</v>
      </c>
      <c r="CJ543" s="801"/>
      <c r="CK543" s="802"/>
      <c r="CL543" s="802"/>
      <c r="CM543" s="803"/>
      <c r="CN543" s="801">
        <v>0</v>
      </c>
      <c r="CO543" s="802">
        <f t="shared" si="1666"/>
        <v>0</v>
      </c>
      <c r="CP543" s="802">
        <f t="shared" si="1667"/>
        <v>10944</v>
      </c>
      <c r="CQ543" s="802">
        <f t="shared" si="1668"/>
        <v>0</v>
      </c>
      <c r="CR543" s="885">
        <f t="shared" si="1669"/>
        <v>125856</v>
      </c>
      <c r="CS543" s="803">
        <f t="shared" si="1670"/>
        <v>136800</v>
      </c>
      <c r="CT543" s="2">
        <f t="shared" si="1671"/>
        <v>0</v>
      </c>
    </row>
    <row r="544" spans="1:612" ht="24.75" customHeight="1" x14ac:dyDescent="0.25">
      <c r="B544" s="580" t="str">
        <f t="shared" si="1591"/>
        <v>C5</v>
      </c>
      <c r="C544" s="605" t="s">
        <v>685</v>
      </c>
      <c r="D544" s="649"/>
      <c r="E544" s="278"/>
      <c r="F544" s="278"/>
      <c r="G544" s="278"/>
      <c r="H544" s="278"/>
      <c r="I544" s="278"/>
      <c r="J544" s="278"/>
      <c r="K544" s="458">
        <v>136800</v>
      </c>
      <c r="L544" s="589"/>
      <c r="M544" s="69"/>
      <c r="N544" s="74" t="s">
        <v>332</v>
      </c>
      <c r="O544" s="80">
        <v>44673</v>
      </c>
      <c r="P544" s="46">
        <v>44778</v>
      </c>
      <c r="Q544" s="51" t="s">
        <v>72</v>
      </c>
      <c r="R544" s="51">
        <v>1</v>
      </c>
      <c r="S544" s="51"/>
      <c r="T544" s="51" t="s">
        <v>28</v>
      </c>
      <c r="U544" s="51" t="s">
        <v>169</v>
      </c>
      <c r="V544" s="51" t="s">
        <v>60</v>
      </c>
      <c r="W544" s="51"/>
      <c r="X544" s="173">
        <v>44673</v>
      </c>
      <c r="Y544" s="46">
        <v>44673</v>
      </c>
      <c r="Z544" s="46">
        <v>44678</v>
      </c>
      <c r="AA544" s="46">
        <v>44698</v>
      </c>
      <c r="AB544" s="46">
        <v>44708</v>
      </c>
      <c r="AC544" s="51" t="s">
        <v>686</v>
      </c>
      <c r="AD544" s="30">
        <v>44711</v>
      </c>
      <c r="AE544" s="46">
        <v>44718</v>
      </c>
      <c r="AF544" s="46">
        <v>44778</v>
      </c>
      <c r="AG544" s="419"/>
      <c r="AH544" s="329"/>
      <c r="AI544" s="275"/>
      <c r="AJ544" s="275"/>
      <c r="AK544" s="187">
        <f t="shared" si="1586"/>
        <v>0</v>
      </c>
      <c r="AL544" s="329"/>
      <c r="AM544" s="275"/>
      <c r="AN544" s="275"/>
      <c r="AO544" s="330">
        <f t="shared" si="1587"/>
        <v>0</v>
      </c>
      <c r="AP544" s="490"/>
      <c r="AQ544" s="275"/>
      <c r="AR544" s="275"/>
      <c r="AS544" s="187">
        <f t="shared" si="1588"/>
        <v>0</v>
      </c>
      <c r="AT544" s="329"/>
      <c r="AU544" s="275"/>
      <c r="AV544" s="275"/>
      <c r="AW544" s="330">
        <f t="shared" si="1589"/>
        <v>0</v>
      </c>
      <c r="AX544" s="490">
        <v>0</v>
      </c>
      <c r="AY544" s="275"/>
      <c r="AZ544" s="275">
        <v>0</v>
      </c>
      <c r="BA544" s="187">
        <f t="shared" si="1590"/>
        <v>0</v>
      </c>
      <c r="BB544" s="329"/>
      <c r="BC544" s="275"/>
      <c r="BD544" s="275"/>
      <c r="BE544" s="330">
        <f t="shared" si="1592"/>
        <v>0</v>
      </c>
      <c r="BF544" s="490">
        <v>5472</v>
      </c>
      <c r="BG544" s="275"/>
      <c r="BH544" s="275">
        <v>62928</v>
      </c>
      <c r="BI544" s="187">
        <f t="shared" si="1593"/>
        <v>68400</v>
      </c>
      <c r="BJ544" s="329">
        <v>5472</v>
      </c>
      <c r="BK544" s="275"/>
      <c r="BL544" s="275">
        <v>62928</v>
      </c>
      <c r="BM544" s="330">
        <f t="shared" si="1594"/>
        <v>68400</v>
      </c>
      <c r="BN544" s="490"/>
      <c r="BO544" s="275"/>
      <c r="BP544" s="275"/>
      <c r="BQ544" s="187">
        <f t="shared" si="1595"/>
        <v>0</v>
      </c>
      <c r="BR544" s="329"/>
      <c r="BS544" s="275"/>
      <c r="BT544" s="275"/>
      <c r="BU544" s="330">
        <f t="shared" si="1596"/>
        <v>0</v>
      </c>
      <c r="BV544" s="490"/>
      <c r="BW544" s="275"/>
      <c r="BX544" s="275"/>
      <c r="BY544" s="187">
        <f t="shared" si="1597"/>
        <v>0</v>
      </c>
      <c r="BZ544" s="329"/>
      <c r="CA544" s="275"/>
      <c r="CB544" s="275"/>
      <c r="CC544" s="330">
        <f t="shared" si="1598"/>
        <v>0</v>
      </c>
      <c r="CD544" s="329">
        <f t="shared" si="1566"/>
        <v>10944</v>
      </c>
      <c r="CE544" s="275">
        <f t="shared" si="1566"/>
        <v>0</v>
      </c>
      <c r="CF544" s="275">
        <f t="shared" si="1566"/>
        <v>125856</v>
      </c>
      <c r="CG544" s="330">
        <f t="shared" si="1566"/>
        <v>136800</v>
      </c>
      <c r="CH544" s="695"/>
      <c r="CI544" s="118"/>
      <c r="CJ544" s="744"/>
      <c r="CK544" s="745"/>
      <c r="CL544" s="745"/>
      <c r="CM544" s="746"/>
      <c r="CN544" s="849">
        <v>0</v>
      </c>
      <c r="CO544" s="851">
        <f t="shared" si="1666"/>
        <v>0</v>
      </c>
      <c r="CP544" s="851">
        <f t="shared" si="1667"/>
        <v>10944</v>
      </c>
      <c r="CQ544" s="851">
        <f t="shared" si="1668"/>
        <v>0</v>
      </c>
      <c r="CR544" s="861">
        <f t="shared" si="1669"/>
        <v>125856</v>
      </c>
      <c r="CS544" s="853">
        <f t="shared" si="1670"/>
        <v>136800</v>
      </c>
      <c r="CT544" s="2">
        <f t="shared" si="1671"/>
        <v>0</v>
      </c>
    </row>
    <row r="545" spans="1:612" s="4" customFormat="1" ht="24.75" customHeight="1" x14ac:dyDescent="0.25">
      <c r="A545" s="7"/>
      <c r="B545" s="580" t="str">
        <f t="shared" si="1591"/>
        <v>C5</v>
      </c>
      <c r="C545" s="596" t="s">
        <v>438</v>
      </c>
      <c r="D545" s="632">
        <v>239570</v>
      </c>
      <c r="E545" s="34"/>
      <c r="F545" s="34">
        <v>1330944</v>
      </c>
      <c r="G545" s="34">
        <f t="shared" si="1445"/>
        <v>1570514</v>
      </c>
      <c r="H545" s="34">
        <v>239570</v>
      </c>
      <c r="I545" s="34"/>
      <c r="J545" s="34">
        <v>1330944</v>
      </c>
      <c r="K545" s="633">
        <f>+H545+I545+J545</f>
        <v>1570514</v>
      </c>
      <c r="L545" s="585"/>
      <c r="M545" s="34"/>
      <c r="N545" s="57"/>
      <c r="O545" s="88">
        <v>44651</v>
      </c>
      <c r="P545" s="88">
        <v>44924</v>
      </c>
      <c r="Q545" s="89" t="s">
        <v>439</v>
      </c>
      <c r="R545" s="89">
        <v>1</v>
      </c>
      <c r="S545" s="89"/>
      <c r="T545" s="89" t="s">
        <v>28</v>
      </c>
      <c r="U545" s="89" t="s">
        <v>169</v>
      </c>
      <c r="V545" s="89" t="s">
        <v>75</v>
      </c>
      <c r="W545" s="89"/>
      <c r="X545" s="89"/>
      <c r="Y545" s="88">
        <v>44651</v>
      </c>
      <c r="Z545" s="88">
        <v>44542</v>
      </c>
      <c r="AA545" s="88">
        <v>44666</v>
      </c>
      <c r="AB545" s="88">
        <v>44711</v>
      </c>
      <c r="AC545" s="88">
        <v>44716</v>
      </c>
      <c r="AD545" s="88">
        <v>44730</v>
      </c>
      <c r="AE545" s="88">
        <v>44744</v>
      </c>
      <c r="AF545" s="88">
        <v>44924</v>
      </c>
      <c r="AG545" s="416" t="s">
        <v>440</v>
      </c>
      <c r="AH545" s="359"/>
      <c r="AI545" s="274"/>
      <c r="AJ545" s="274"/>
      <c r="AK545" s="306">
        <f t="shared" si="1586"/>
        <v>0</v>
      </c>
      <c r="AL545" s="359"/>
      <c r="AM545" s="274"/>
      <c r="AN545" s="274"/>
      <c r="AO545" s="360">
        <f t="shared" si="1587"/>
        <v>0</v>
      </c>
      <c r="AP545" s="515"/>
      <c r="AQ545" s="274"/>
      <c r="AR545" s="274"/>
      <c r="AS545" s="306">
        <f t="shared" si="1588"/>
        <v>0</v>
      </c>
      <c r="AT545" s="359"/>
      <c r="AU545" s="274"/>
      <c r="AV545" s="274"/>
      <c r="AW545" s="360">
        <f t="shared" si="1589"/>
        <v>0</v>
      </c>
      <c r="AX545" s="515"/>
      <c r="AY545" s="274"/>
      <c r="AZ545" s="274"/>
      <c r="BA545" s="306">
        <f t="shared" si="1590"/>
        <v>0</v>
      </c>
      <c r="BB545" s="359"/>
      <c r="BC545" s="274"/>
      <c r="BD545" s="274"/>
      <c r="BE545" s="360">
        <f t="shared" si="1592"/>
        <v>0</v>
      </c>
      <c r="BF545" s="515"/>
      <c r="BG545" s="274"/>
      <c r="BH545" s="274"/>
      <c r="BI545" s="306">
        <f t="shared" si="1593"/>
        <v>0</v>
      </c>
      <c r="BJ545" s="359">
        <v>47913.99</v>
      </c>
      <c r="BK545" s="274"/>
      <c r="BL545" s="274">
        <v>266188.81</v>
      </c>
      <c r="BM545" s="360">
        <f t="shared" si="1594"/>
        <v>314102.8</v>
      </c>
      <c r="BN545" s="515">
        <v>71870.98</v>
      </c>
      <c r="BO545" s="274"/>
      <c r="BP545" s="274">
        <v>399283.22</v>
      </c>
      <c r="BQ545" s="306">
        <f t="shared" si="1595"/>
        <v>471154.19999999995</v>
      </c>
      <c r="BR545" s="359"/>
      <c r="BS545" s="274"/>
      <c r="BT545" s="274"/>
      <c r="BU545" s="360">
        <f t="shared" si="1596"/>
        <v>0</v>
      </c>
      <c r="BV545" s="515">
        <v>71870.98</v>
      </c>
      <c r="BW545" s="274"/>
      <c r="BX545" s="274">
        <v>399283.22</v>
      </c>
      <c r="BY545" s="306">
        <f t="shared" si="1597"/>
        <v>471154.19999999995</v>
      </c>
      <c r="BZ545" s="359">
        <v>47913.99</v>
      </c>
      <c r="CA545" s="274"/>
      <c r="CB545" s="274">
        <v>266188.81</v>
      </c>
      <c r="CC545" s="360">
        <f t="shared" si="1598"/>
        <v>314102.8</v>
      </c>
      <c r="CD545" s="359">
        <f t="shared" si="1566"/>
        <v>239569.94</v>
      </c>
      <c r="CE545" s="274">
        <f t="shared" si="1566"/>
        <v>0</v>
      </c>
      <c r="CF545" s="274">
        <f t="shared" si="1566"/>
        <v>1330944.06</v>
      </c>
      <c r="CG545" s="360">
        <f t="shared" si="1566"/>
        <v>1570514</v>
      </c>
      <c r="CH545" s="695" t="s">
        <v>739</v>
      </c>
      <c r="CI545" s="118" t="s">
        <v>773</v>
      </c>
      <c r="CJ545" s="777">
        <f t="shared" ref="CJ545:CJ546" si="1686">IF(H545=0,IF(CD545&gt;0,"Error",H545-CD545),H545-CD545)</f>
        <v>5.9999999997671694E-2</v>
      </c>
      <c r="CK545" s="778">
        <f t="shared" ref="CK545:CK546" si="1687">IF(I545=0,IF(CE545&gt;0,"Error",I545-CE545),I545-CE545)</f>
        <v>0</v>
      </c>
      <c r="CL545" s="778">
        <f t="shared" ref="CL545:CL546" si="1688">IF(J545=0,IF(CF545&gt;0,"Error",J545-CF545),J545-CF545)</f>
        <v>-6.0000000055879354E-2</v>
      </c>
      <c r="CM545" s="779">
        <f t="shared" ref="CM545:CM546" si="1689">IF(K545=0,IF(CG545&gt;0,"Error",K545-CG545),K545-CG545)</f>
        <v>0</v>
      </c>
      <c r="CN545" s="848">
        <v>0</v>
      </c>
      <c r="CO545" s="850">
        <f t="shared" si="1666"/>
        <v>0</v>
      </c>
      <c r="CP545" s="850">
        <f t="shared" si="1667"/>
        <v>239569.94</v>
      </c>
      <c r="CQ545" s="850">
        <f t="shared" si="1668"/>
        <v>0</v>
      </c>
      <c r="CR545" s="874">
        <f t="shared" si="1669"/>
        <v>1330944.06</v>
      </c>
      <c r="CS545" s="852">
        <f t="shared" si="1670"/>
        <v>1570514</v>
      </c>
      <c r="CT545" s="2">
        <f t="shared" si="1671"/>
        <v>0</v>
      </c>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c r="JL545" s="2"/>
      <c r="JM545" s="2"/>
      <c r="JN545" s="2"/>
      <c r="JO545" s="2"/>
      <c r="JP545" s="2"/>
      <c r="JQ545" s="2"/>
      <c r="JR545" s="2"/>
      <c r="JS545" s="2"/>
      <c r="JT545" s="2"/>
      <c r="JU545" s="2"/>
      <c r="JV545" s="2"/>
      <c r="JW545" s="2"/>
      <c r="JX545" s="2"/>
      <c r="JY545" s="2"/>
      <c r="JZ545" s="2"/>
      <c r="KA545" s="2"/>
      <c r="KB545" s="2"/>
      <c r="KC545" s="2"/>
      <c r="KD545" s="2"/>
      <c r="KE545" s="2"/>
      <c r="KF545" s="2"/>
      <c r="KG545" s="2"/>
      <c r="KH545" s="2"/>
      <c r="KI545" s="2"/>
      <c r="KJ545" s="2"/>
      <c r="KK545" s="2"/>
      <c r="KL545" s="2"/>
      <c r="KM545" s="2"/>
      <c r="KN545" s="2"/>
      <c r="KO545" s="2"/>
      <c r="KP545" s="2"/>
      <c r="KQ545" s="2"/>
      <c r="KR545" s="2"/>
      <c r="KS545" s="2"/>
      <c r="KT545" s="2"/>
      <c r="KU545" s="2"/>
      <c r="KV545" s="2"/>
      <c r="KW545" s="2"/>
      <c r="KX545" s="2"/>
      <c r="KY545" s="2"/>
      <c r="KZ545" s="2"/>
      <c r="LA545" s="2"/>
      <c r="LB545" s="2"/>
      <c r="LC545" s="2"/>
      <c r="LD545" s="2"/>
      <c r="LE545" s="2"/>
      <c r="LF545" s="2"/>
      <c r="LG545" s="2"/>
      <c r="LH545" s="2"/>
      <c r="LI545" s="2"/>
      <c r="LJ545" s="2"/>
      <c r="LK545" s="2"/>
      <c r="LL545" s="2"/>
      <c r="LM545" s="2"/>
      <c r="LN545" s="2"/>
      <c r="LO545" s="2"/>
      <c r="LP545" s="2"/>
      <c r="LQ545" s="2"/>
      <c r="LR545" s="2"/>
      <c r="LS545" s="2"/>
      <c r="LT545" s="2"/>
      <c r="LU545" s="2"/>
      <c r="LV545" s="2"/>
      <c r="LW545" s="2"/>
      <c r="LX545" s="2"/>
      <c r="LY545" s="2"/>
      <c r="LZ545" s="2"/>
      <c r="MA545" s="2"/>
      <c r="MB545" s="2"/>
      <c r="MC545" s="2"/>
      <c r="MD545" s="2"/>
      <c r="ME545" s="2"/>
      <c r="MF545" s="2"/>
      <c r="MG545" s="2"/>
      <c r="MH545" s="2"/>
      <c r="MI545" s="2"/>
      <c r="MJ545" s="2"/>
      <c r="MK545" s="2"/>
      <c r="ML545" s="2"/>
      <c r="MM545" s="2"/>
      <c r="MN545" s="2"/>
      <c r="MO545" s="2"/>
      <c r="MP545" s="2"/>
      <c r="MQ545" s="2"/>
      <c r="MR545" s="2"/>
      <c r="MS545" s="2"/>
      <c r="MT545" s="2"/>
      <c r="MU545" s="2"/>
      <c r="MV545" s="2"/>
      <c r="MW545" s="2"/>
      <c r="MX545" s="2"/>
      <c r="MY545" s="2"/>
      <c r="MZ545" s="2"/>
      <c r="NA545" s="2"/>
      <c r="NB545" s="2"/>
      <c r="NC545" s="2"/>
      <c r="ND545" s="2"/>
      <c r="NE545" s="2"/>
      <c r="NF545" s="2"/>
      <c r="NG545" s="2"/>
      <c r="NH545" s="2"/>
      <c r="NI545" s="2"/>
      <c r="NJ545" s="2"/>
      <c r="NK545" s="2"/>
      <c r="NL545" s="2"/>
      <c r="NM545" s="2"/>
      <c r="NN545" s="2"/>
      <c r="NO545" s="2"/>
      <c r="NP545" s="2"/>
      <c r="NQ545" s="2"/>
      <c r="NR545" s="2"/>
      <c r="NS545" s="2"/>
      <c r="NT545" s="2"/>
      <c r="NU545" s="2"/>
      <c r="NV545" s="2"/>
      <c r="NW545" s="2"/>
      <c r="NX545" s="2"/>
      <c r="NY545" s="2"/>
      <c r="NZ545" s="2"/>
      <c r="OA545" s="2"/>
      <c r="OB545" s="2"/>
      <c r="OC545" s="2"/>
      <c r="OD545" s="2"/>
      <c r="OE545" s="2"/>
      <c r="OF545" s="2"/>
      <c r="OG545" s="2"/>
      <c r="OH545" s="2"/>
      <c r="OI545" s="2"/>
      <c r="OJ545" s="2"/>
      <c r="OK545" s="2"/>
      <c r="OL545" s="2"/>
      <c r="OM545" s="2"/>
      <c r="ON545" s="2"/>
      <c r="OO545" s="2"/>
      <c r="OP545" s="2"/>
      <c r="OQ545" s="2"/>
      <c r="OR545" s="2"/>
      <c r="OS545" s="2"/>
      <c r="OT545" s="2"/>
      <c r="OU545" s="2"/>
      <c r="OV545" s="2"/>
      <c r="OW545" s="2"/>
      <c r="OX545" s="2"/>
      <c r="OY545" s="2"/>
      <c r="OZ545" s="2"/>
      <c r="PA545" s="2"/>
      <c r="PB545" s="2"/>
      <c r="PC545" s="2"/>
      <c r="PD545" s="2"/>
      <c r="PE545" s="2"/>
      <c r="PF545" s="2"/>
      <c r="PG545" s="2"/>
      <c r="PH545" s="2"/>
      <c r="PI545" s="2"/>
      <c r="PJ545" s="2"/>
      <c r="PK545" s="2"/>
      <c r="PL545" s="2"/>
      <c r="PM545" s="2"/>
      <c r="PN545" s="2"/>
      <c r="PO545" s="2"/>
      <c r="PP545" s="2"/>
      <c r="PQ545" s="2"/>
      <c r="PR545" s="2"/>
      <c r="PS545" s="2"/>
      <c r="PT545" s="2"/>
      <c r="PU545" s="2"/>
      <c r="PV545" s="2"/>
      <c r="PW545" s="2"/>
      <c r="PX545" s="2"/>
      <c r="PY545" s="2"/>
      <c r="PZ545" s="2"/>
      <c r="QA545" s="2"/>
      <c r="QB545" s="2"/>
      <c r="QC545" s="2"/>
      <c r="QD545" s="2"/>
      <c r="QE545" s="2"/>
      <c r="QF545" s="2"/>
      <c r="QG545" s="2"/>
      <c r="QH545" s="2"/>
      <c r="QI545" s="2"/>
      <c r="QJ545" s="2"/>
      <c r="QK545" s="2"/>
      <c r="QL545" s="2"/>
      <c r="QM545" s="2"/>
      <c r="QN545" s="2"/>
      <c r="QO545" s="2"/>
      <c r="QP545" s="2"/>
      <c r="QQ545" s="2"/>
      <c r="QR545" s="2"/>
      <c r="QS545" s="2"/>
      <c r="QT545" s="2"/>
      <c r="QU545" s="2"/>
      <c r="QV545" s="2"/>
      <c r="QW545" s="2"/>
      <c r="QX545" s="2"/>
      <c r="QY545" s="2"/>
      <c r="QZ545" s="2"/>
      <c r="RA545" s="2"/>
      <c r="RB545" s="2"/>
      <c r="RC545" s="2"/>
      <c r="RD545" s="2"/>
      <c r="RE545" s="2"/>
      <c r="RF545" s="2"/>
      <c r="RG545" s="2"/>
      <c r="RH545" s="2"/>
      <c r="RI545" s="2"/>
      <c r="RJ545" s="2"/>
      <c r="RK545" s="2"/>
      <c r="RL545" s="2"/>
      <c r="RM545" s="2"/>
      <c r="RN545" s="2"/>
      <c r="RO545" s="2"/>
      <c r="RP545" s="2"/>
      <c r="RQ545" s="2"/>
      <c r="RR545" s="2"/>
      <c r="RS545" s="2"/>
      <c r="RT545" s="2"/>
      <c r="RU545" s="2"/>
      <c r="RV545" s="2"/>
      <c r="RW545" s="2"/>
      <c r="RX545" s="2"/>
      <c r="RY545" s="2"/>
      <c r="RZ545" s="2"/>
      <c r="SA545" s="2"/>
      <c r="SB545" s="2"/>
      <c r="SC545" s="2"/>
      <c r="SD545" s="2"/>
      <c r="SE545" s="2"/>
      <c r="SF545" s="2"/>
      <c r="SG545" s="2"/>
      <c r="SH545" s="2"/>
      <c r="SI545" s="2"/>
      <c r="SJ545" s="2"/>
      <c r="SK545" s="2"/>
      <c r="SL545" s="2"/>
      <c r="SM545" s="2"/>
      <c r="SN545" s="2"/>
      <c r="SO545" s="2"/>
      <c r="SP545" s="2"/>
      <c r="SQ545" s="2"/>
      <c r="SR545" s="2"/>
      <c r="SS545" s="2"/>
      <c r="ST545" s="2"/>
      <c r="SU545" s="2"/>
      <c r="SV545" s="2"/>
      <c r="SW545" s="2"/>
      <c r="SX545" s="2"/>
      <c r="SY545" s="2"/>
      <c r="SZ545" s="2"/>
      <c r="TA545" s="2"/>
      <c r="TB545" s="2"/>
      <c r="TC545" s="2"/>
      <c r="TD545" s="2"/>
      <c r="TE545" s="2"/>
      <c r="TF545" s="2"/>
      <c r="TG545" s="2"/>
      <c r="TH545" s="2"/>
      <c r="TI545" s="2"/>
      <c r="TJ545" s="2"/>
      <c r="TK545" s="2"/>
      <c r="TL545" s="2"/>
      <c r="TM545" s="2"/>
      <c r="TN545" s="2"/>
      <c r="TO545" s="2"/>
      <c r="TP545" s="2"/>
      <c r="TQ545" s="2"/>
      <c r="TR545" s="2"/>
      <c r="TS545" s="2"/>
      <c r="TT545" s="2"/>
      <c r="TU545" s="2"/>
      <c r="TV545" s="2"/>
      <c r="TW545" s="2"/>
      <c r="TX545" s="2"/>
      <c r="TY545" s="2"/>
      <c r="TZ545" s="2"/>
      <c r="UA545" s="2"/>
      <c r="UB545" s="2"/>
      <c r="UC545" s="2"/>
      <c r="UD545" s="2"/>
      <c r="UE545" s="2"/>
      <c r="UF545" s="2"/>
      <c r="UG545" s="2"/>
      <c r="UH545" s="2"/>
      <c r="UI545" s="2"/>
      <c r="UJ545" s="2"/>
      <c r="UK545" s="2"/>
      <c r="UL545" s="2"/>
      <c r="UM545" s="2"/>
      <c r="UN545" s="2"/>
      <c r="UO545" s="2"/>
      <c r="UP545" s="2"/>
      <c r="UQ545" s="2"/>
      <c r="UR545" s="2"/>
      <c r="US545" s="2"/>
      <c r="UT545" s="2"/>
      <c r="UU545" s="2"/>
      <c r="UV545" s="2"/>
      <c r="UW545" s="2"/>
      <c r="UX545" s="2"/>
      <c r="UY545" s="2"/>
      <c r="UZ545" s="2"/>
      <c r="VA545" s="2"/>
      <c r="VB545" s="2"/>
      <c r="VC545" s="2"/>
      <c r="VD545" s="2"/>
      <c r="VE545" s="2"/>
      <c r="VF545" s="2"/>
      <c r="VG545" s="2"/>
      <c r="VH545" s="2"/>
      <c r="VI545" s="2"/>
      <c r="VJ545" s="2"/>
      <c r="VK545" s="2"/>
      <c r="VL545" s="2"/>
      <c r="VM545" s="2"/>
      <c r="VN545" s="2"/>
      <c r="VO545" s="2"/>
      <c r="VP545" s="2"/>
      <c r="VQ545" s="2"/>
      <c r="VR545" s="2"/>
      <c r="VS545" s="2"/>
      <c r="VT545" s="2"/>
      <c r="VU545" s="2"/>
      <c r="VV545" s="2"/>
      <c r="VW545" s="2"/>
      <c r="VX545" s="2"/>
      <c r="VY545" s="2"/>
      <c r="VZ545" s="2"/>
      <c r="WA545" s="2"/>
      <c r="WB545" s="2"/>
      <c r="WC545" s="2"/>
      <c r="WD545" s="2"/>
      <c r="WE545" s="2"/>
      <c r="WF545" s="2"/>
      <c r="WG545" s="2"/>
      <c r="WH545" s="2"/>
      <c r="WI545" s="2"/>
      <c r="WJ545" s="2"/>
      <c r="WK545" s="2"/>
      <c r="WL545" s="2"/>
      <c r="WM545" s="2"/>
      <c r="WN545" s="2"/>
    </row>
    <row r="546" spans="1:612" ht="24.75" customHeight="1" x14ac:dyDescent="0.25">
      <c r="B546" s="580" t="str">
        <f t="shared" si="1591"/>
        <v>C5</v>
      </c>
      <c r="C546" s="596" t="s">
        <v>441</v>
      </c>
      <c r="D546" s="632">
        <v>624393</v>
      </c>
      <c r="E546" s="34"/>
      <c r="F546" s="34">
        <v>3468850</v>
      </c>
      <c r="G546" s="34">
        <f t="shared" si="1445"/>
        <v>4093243</v>
      </c>
      <c r="H546" s="34">
        <v>624393</v>
      </c>
      <c r="I546" s="34"/>
      <c r="J546" s="34">
        <v>3468850</v>
      </c>
      <c r="K546" s="633">
        <f>+H546+I546+J546</f>
        <v>4093243</v>
      </c>
      <c r="L546" s="585"/>
      <c r="M546" s="34"/>
      <c r="N546" s="57"/>
      <c r="O546" s="88">
        <v>44584</v>
      </c>
      <c r="P546" s="88">
        <v>44919</v>
      </c>
      <c r="Q546" s="89" t="s">
        <v>72</v>
      </c>
      <c r="R546" s="89">
        <v>1</v>
      </c>
      <c r="S546" s="89"/>
      <c r="T546" s="89" t="s">
        <v>28</v>
      </c>
      <c r="U546" s="89" t="s">
        <v>169</v>
      </c>
      <c r="V546" s="89" t="s">
        <v>86</v>
      </c>
      <c r="W546" s="89"/>
      <c r="X546" s="89"/>
      <c r="Y546" s="88">
        <v>44536</v>
      </c>
      <c r="Z546" s="88">
        <v>44542</v>
      </c>
      <c r="AA546" s="88">
        <v>44666</v>
      </c>
      <c r="AB546" s="88">
        <v>44711</v>
      </c>
      <c r="AC546" s="88"/>
      <c r="AD546" s="172">
        <v>44725</v>
      </c>
      <c r="AE546" s="88">
        <v>44739</v>
      </c>
      <c r="AF546" s="88">
        <v>44919</v>
      </c>
      <c r="AG546" s="421"/>
      <c r="AH546" s="359"/>
      <c r="AI546" s="274"/>
      <c r="AJ546" s="274"/>
      <c r="AK546" s="306">
        <f t="shared" si="1586"/>
        <v>0</v>
      </c>
      <c r="AL546" s="359"/>
      <c r="AM546" s="274"/>
      <c r="AN546" s="274"/>
      <c r="AO546" s="360">
        <f t="shared" si="1587"/>
        <v>0</v>
      </c>
      <c r="AP546" s="515"/>
      <c r="AQ546" s="274"/>
      <c r="AR546" s="274"/>
      <c r="AS546" s="306">
        <f t="shared" si="1588"/>
        <v>0</v>
      </c>
      <c r="AT546" s="359"/>
      <c r="AU546" s="274"/>
      <c r="AV546" s="274"/>
      <c r="AW546" s="360">
        <f t="shared" si="1589"/>
        <v>0</v>
      </c>
      <c r="AX546" s="515"/>
      <c r="AY546" s="274"/>
      <c r="AZ546" s="274"/>
      <c r="BA546" s="306">
        <f t="shared" si="1590"/>
        <v>0</v>
      </c>
      <c r="BB546" s="359"/>
      <c r="BC546" s="274"/>
      <c r="BD546" s="274"/>
      <c r="BE546" s="360">
        <f t="shared" si="1592"/>
        <v>0</v>
      </c>
      <c r="BF546" s="515"/>
      <c r="BG546" s="274"/>
      <c r="BH546" s="274"/>
      <c r="BI546" s="306">
        <f t="shared" si="1593"/>
        <v>0</v>
      </c>
      <c r="BJ546" s="359">
        <v>16994.776271186442</v>
      </c>
      <c r="BK546" s="274"/>
      <c r="BL546" s="274">
        <v>94415.423728813563</v>
      </c>
      <c r="BM546" s="360">
        <f t="shared" si="1594"/>
        <v>111410.20000000001</v>
      </c>
      <c r="BN546" s="515">
        <v>25492.164406779659</v>
      </c>
      <c r="BO546" s="274"/>
      <c r="BP546" s="274">
        <v>141623.13559322033</v>
      </c>
      <c r="BQ546" s="306">
        <f t="shared" si="1595"/>
        <v>167115.29999999999</v>
      </c>
      <c r="BR546" s="359"/>
      <c r="BS546" s="274"/>
      <c r="BT546" s="274"/>
      <c r="BU546" s="360">
        <f t="shared" si="1596"/>
        <v>0</v>
      </c>
      <c r="BV546" s="515">
        <v>25492.16</v>
      </c>
      <c r="BW546" s="274"/>
      <c r="BX546" s="274">
        <v>141623.14000000001</v>
      </c>
      <c r="BY546" s="306">
        <f t="shared" si="1597"/>
        <v>167115.30000000002</v>
      </c>
      <c r="BZ546" s="359">
        <v>16994.78</v>
      </c>
      <c r="CA546" s="274"/>
      <c r="CB546" s="274">
        <v>94415.42</v>
      </c>
      <c r="CC546" s="360">
        <f t="shared" si="1598"/>
        <v>111410.2</v>
      </c>
      <c r="CD546" s="359">
        <f t="shared" si="1566"/>
        <v>84973.880677966095</v>
      </c>
      <c r="CE546" s="274">
        <f t="shared" si="1566"/>
        <v>0</v>
      </c>
      <c r="CF546" s="274">
        <f t="shared" si="1566"/>
        <v>472077.11932203389</v>
      </c>
      <c r="CG546" s="360">
        <f t="shared" si="1566"/>
        <v>557051</v>
      </c>
      <c r="CH546" s="695" t="s">
        <v>739</v>
      </c>
      <c r="CI546" s="118" t="s">
        <v>773</v>
      </c>
      <c r="CJ546" s="777">
        <f t="shared" si="1686"/>
        <v>539419.11932203395</v>
      </c>
      <c r="CK546" s="778">
        <f t="shared" si="1687"/>
        <v>0</v>
      </c>
      <c r="CL546" s="778">
        <f t="shared" si="1688"/>
        <v>2996772.8806779659</v>
      </c>
      <c r="CM546" s="779">
        <f t="shared" si="1689"/>
        <v>3536192</v>
      </c>
      <c r="CN546" s="848">
        <v>0</v>
      </c>
      <c r="CO546" s="850">
        <f t="shared" si="1666"/>
        <v>0</v>
      </c>
      <c r="CP546" s="850">
        <f t="shared" si="1667"/>
        <v>84973.880677966095</v>
      </c>
      <c r="CQ546" s="850">
        <f t="shared" si="1668"/>
        <v>0</v>
      </c>
      <c r="CR546" s="874">
        <f t="shared" si="1669"/>
        <v>472077.11932203389</v>
      </c>
      <c r="CS546" s="852">
        <f t="shared" si="1670"/>
        <v>557051</v>
      </c>
      <c r="CT546" s="2">
        <f t="shared" si="1671"/>
        <v>0</v>
      </c>
    </row>
    <row r="547" spans="1:612" ht="24.75" customHeight="1" x14ac:dyDescent="0.25">
      <c r="B547" s="580" t="str">
        <f t="shared" si="1591"/>
        <v>C5</v>
      </c>
      <c r="C547" s="599" t="s">
        <v>442</v>
      </c>
      <c r="D547" s="634">
        <v>4602692.3</v>
      </c>
      <c r="E547" s="273"/>
      <c r="F547" s="273">
        <v>25570516.5</v>
      </c>
      <c r="G547" s="273">
        <f t="shared" si="1445"/>
        <v>30173208.800000001</v>
      </c>
      <c r="H547" s="273">
        <f>H548+H553+H556+H561+H564+H569+H573+H577</f>
        <v>30394794.288135592</v>
      </c>
      <c r="I547" s="273">
        <f>+I548+I553+I556+I561+I564+I569+I577</f>
        <v>0</v>
      </c>
      <c r="J547" s="273">
        <f>J548+J553+J556+J561+J564+J569+J573+J577</f>
        <v>25570515.711864408</v>
      </c>
      <c r="K547" s="635">
        <f>K548+K553+K556+K561+K564+K569+K573+K577</f>
        <v>55965310</v>
      </c>
      <c r="L547" s="586"/>
      <c r="M547" s="120"/>
      <c r="N547" s="120"/>
      <c r="O547" s="121"/>
      <c r="P547" s="121"/>
      <c r="Q547" s="18"/>
      <c r="R547" s="18"/>
      <c r="S547" s="18"/>
      <c r="T547" s="18"/>
      <c r="U547" s="18"/>
      <c r="V547" s="18"/>
      <c r="W547" s="18"/>
      <c r="X547" s="18"/>
      <c r="Y547" s="18"/>
      <c r="Z547" s="18"/>
      <c r="AA547" s="18"/>
      <c r="AB547" s="18"/>
      <c r="AC547" s="18"/>
      <c r="AD547" s="18"/>
      <c r="AE547" s="18"/>
      <c r="AF547" s="18"/>
      <c r="AG547" s="404"/>
      <c r="AH547" s="325">
        <f>+AH548+AH553+AH556+AH561+AH564+AH568+AH569+AH573+AH577</f>
        <v>0</v>
      </c>
      <c r="AI547" s="165">
        <f t="shared" ref="AI547:CG547" si="1690">+AI548+AI553+AI556+AI561+AI564+AI568+AI569+AI573+AI577</f>
        <v>0</v>
      </c>
      <c r="AJ547" s="165">
        <f t="shared" si="1690"/>
        <v>0</v>
      </c>
      <c r="AK547" s="282">
        <f t="shared" si="1690"/>
        <v>0</v>
      </c>
      <c r="AL547" s="325">
        <f t="shared" si="1690"/>
        <v>0</v>
      </c>
      <c r="AM547" s="165">
        <f t="shared" si="1690"/>
        <v>0</v>
      </c>
      <c r="AN547" s="165">
        <f t="shared" si="1690"/>
        <v>0</v>
      </c>
      <c r="AO547" s="326">
        <f t="shared" si="1690"/>
        <v>0</v>
      </c>
      <c r="AP547" s="522">
        <f t="shared" si="1690"/>
        <v>0</v>
      </c>
      <c r="AQ547" s="165">
        <f t="shared" si="1690"/>
        <v>0</v>
      </c>
      <c r="AR547" s="165">
        <f t="shared" si="1690"/>
        <v>0</v>
      </c>
      <c r="AS547" s="282">
        <f t="shared" si="1690"/>
        <v>0</v>
      </c>
      <c r="AT547" s="325">
        <f t="shared" si="1690"/>
        <v>0</v>
      </c>
      <c r="AU547" s="165">
        <f t="shared" si="1690"/>
        <v>0</v>
      </c>
      <c r="AV547" s="165">
        <f t="shared" si="1690"/>
        <v>0</v>
      </c>
      <c r="AW547" s="326">
        <f t="shared" si="1690"/>
        <v>0</v>
      </c>
      <c r="AX547" s="522">
        <f t="shared" si="1690"/>
        <v>0</v>
      </c>
      <c r="AY547" s="165">
        <f t="shared" si="1690"/>
        <v>0</v>
      </c>
      <c r="AZ547" s="165">
        <f t="shared" si="1690"/>
        <v>0</v>
      </c>
      <c r="BA547" s="282">
        <f t="shared" si="1690"/>
        <v>0</v>
      </c>
      <c r="BB547" s="325">
        <f t="shared" si="1690"/>
        <v>0</v>
      </c>
      <c r="BC547" s="165">
        <f t="shared" si="1690"/>
        <v>0</v>
      </c>
      <c r="BD547" s="165">
        <f t="shared" si="1690"/>
        <v>0</v>
      </c>
      <c r="BE547" s="326">
        <f t="shared" si="1690"/>
        <v>0</v>
      </c>
      <c r="BF547" s="522">
        <f t="shared" si="1690"/>
        <v>0</v>
      </c>
      <c r="BG547" s="165">
        <f t="shared" si="1690"/>
        <v>0</v>
      </c>
      <c r="BH547" s="165">
        <f t="shared" si="1690"/>
        <v>0</v>
      </c>
      <c r="BI547" s="282">
        <f t="shared" si="1690"/>
        <v>0</v>
      </c>
      <c r="BJ547" s="325">
        <f t="shared" si="1690"/>
        <v>25881.826271186423</v>
      </c>
      <c r="BK547" s="165">
        <f t="shared" si="1690"/>
        <v>0</v>
      </c>
      <c r="BL547" s="165">
        <f t="shared" si="1690"/>
        <v>143787.92372881345</v>
      </c>
      <c r="BM547" s="326">
        <f t="shared" si="1690"/>
        <v>169669.74999999985</v>
      </c>
      <c r="BN547" s="522">
        <f t="shared" si="1690"/>
        <v>38822.739406779627</v>
      </c>
      <c r="BO547" s="165">
        <f t="shared" si="1690"/>
        <v>0</v>
      </c>
      <c r="BP547" s="165">
        <f t="shared" si="1690"/>
        <v>215681.88559322013</v>
      </c>
      <c r="BQ547" s="282">
        <f t="shared" si="1690"/>
        <v>254504.62499999977</v>
      </c>
      <c r="BR547" s="325">
        <f t="shared" si="1690"/>
        <v>0</v>
      </c>
      <c r="BS547" s="165">
        <f t="shared" si="1690"/>
        <v>0</v>
      </c>
      <c r="BT547" s="165">
        <f t="shared" si="1690"/>
        <v>0</v>
      </c>
      <c r="BU547" s="326">
        <f t="shared" si="1690"/>
        <v>0</v>
      </c>
      <c r="BV547" s="522">
        <f t="shared" si="1690"/>
        <v>38822.739406779627</v>
      </c>
      <c r="BW547" s="165">
        <f t="shared" si="1690"/>
        <v>0</v>
      </c>
      <c r="BX547" s="165">
        <f t="shared" si="1690"/>
        <v>215681.88559322013</v>
      </c>
      <c r="BY547" s="282">
        <f t="shared" si="1690"/>
        <v>254504.62499999977</v>
      </c>
      <c r="BZ547" s="325">
        <f t="shared" si="1690"/>
        <v>25881.826271186423</v>
      </c>
      <c r="CA547" s="165">
        <f t="shared" si="1690"/>
        <v>0</v>
      </c>
      <c r="CB547" s="165">
        <f t="shared" si="1690"/>
        <v>143787.92372881345</v>
      </c>
      <c r="CC547" s="326">
        <f t="shared" si="1690"/>
        <v>169669.74999999985</v>
      </c>
      <c r="CD547" s="325">
        <f t="shared" si="1690"/>
        <v>129409.1313559321</v>
      </c>
      <c r="CE547" s="165">
        <f t="shared" si="1690"/>
        <v>0</v>
      </c>
      <c r="CF547" s="165">
        <f>+CF548+CF553+CF556+CF561+CF564+CF568+CF569+CF573+CF577</f>
        <v>718939.6186440672</v>
      </c>
      <c r="CG547" s="326">
        <f t="shared" si="1690"/>
        <v>848348.74999999919</v>
      </c>
      <c r="CH547" s="695"/>
      <c r="CI547" s="118"/>
      <c r="CJ547" s="738"/>
      <c r="CK547" s="739"/>
      <c r="CL547" s="739"/>
      <c r="CM547" s="740"/>
      <c r="CN547" s="738">
        <v>0</v>
      </c>
      <c r="CO547" s="739">
        <f t="shared" si="1666"/>
        <v>0</v>
      </c>
      <c r="CP547" s="739">
        <f t="shared" si="1667"/>
        <v>129409.1313559321</v>
      </c>
      <c r="CQ547" s="739">
        <f t="shared" si="1668"/>
        <v>0</v>
      </c>
      <c r="CR547" s="859">
        <f t="shared" si="1669"/>
        <v>718939.6186440672</v>
      </c>
      <c r="CS547" s="740">
        <f t="shared" si="1670"/>
        <v>848348.7499999993</v>
      </c>
      <c r="CT547" s="2">
        <f t="shared" si="1671"/>
        <v>0</v>
      </c>
    </row>
    <row r="548" spans="1:612" ht="24.75" customHeight="1" x14ac:dyDescent="0.25">
      <c r="B548" s="580" t="str">
        <f t="shared" si="1591"/>
        <v>C5</v>
      </c>
      <c r="C548" s="596" t="s">
        <v>443</v>
      </c>
      <c r="D548" s="632">
        <f t="shared" ref="D548:K548" si="1691">+D549</f>
        <v>0</v>
      </c>
      <c r="E548" s="34">
        <f t="shared" si="1691"/>
        <v>0</v>
      </c>
      <c r="F548" s="34">
        <f t="shared" si="1691"/>
        <v>0</v>
      </c>
      <c r="G548" s="34">
        <f t="shared" si="1691"/>
        <v>0</v>
      </c>
      <c r="H548" s="34">
        <f t="shared" si="1691"/>
        <v>28938359</v>
      </c>
      <c r="I548" s="34">
        <f t="shared" si="1691"/>
        <v>0</v>
      </c>
      <c r="J548" s="34">
        <f t="shared" si="1691"/>
        <v>17479205</v>
      </c>
      <c r="K548" s="34">
        <f t="shared" si="1691"/>
        <v>46417564</v>
      </c>
      <c r="L548" s="585"/>
      <c r="M548" s="34"/>
      <c r="N548" s="57"/>
      <c r="O548" s="57"/>
      <c r="P548" s="57"/>
      <c r="Q548" s="57"/>
      <c r="R548" s="57"/>
      <c r="S548" s="57"/>
      <c r="T548" s="57"/>
      <c r="U548" s="57"/>
      <c r="V548" s="57"/>
      <c r="W548" s="57"/>
      <c r="X548" s="57"/>
      <c r="Y548" s="57"/>
      <c r="Z548" s="57"/>
      <c r="AA548" s="57"/>
      <c r="AB548" s="57"/>
      <c r="AC548" s="57"/>
      <c r="AD548" s="57"/>
      <c r="AE548" s="57"/>
      <c r="AF548" s="57"/>
      <c r="AG548" s="421"/>
      <c r="AH548" s="395">
        <f>+AH549</f>
        <v>0</v>
      </c>
      <c r="AI548" s="84">
        <f t="shared" ref="AI548:CB548" si="1692">+AI549</f>
        <v>0</v>
      </c>
      <c r="AJ548" s="84">
        <f t="shared" si="1692"/>
        <v>0</v>
      </c>
      <c r="AK548" s="318">
        <f t="shared" si="1586"/>
        <v>0</v>
      </c>
      <c r="AL548" s="395">
        <f t="shared" si="1692"/>
        <v>0</v>
      </c>
      <c r="AM548" s="84">
        <f t="shared" si="1692"/>
        <v>0</v>
      </c>
      <c r="AN548" s="84">
        <f t="shared" si="1692"/>
        <v>0</v>
      </c>
      <c r="AO548" s="396">
        <f t="shared" si="1587"/>
        <v>0</v>
      </c>
      <c r="AP548" s="529">
        <f t="shared" si="1692"/>
        <v>0</v>
      </c>
      <c r="AQ548" s="84">
        <f t="shared" si="1692"/>
        <v>0</v>
      </c>
      <c r="AR548" s="84">
        <f t="shared" si="1692"/>
        <v>0</v>
      </c>
      <c r="AS548" s="318">
        <f t="shared" si="1588"/>
        <v>0</v>
      </c>
      <c r="AT548" s="395">
        <f t="shared" si="1692"/>
        <v>0</v>
      </c>
      <c r="AU548" s="84">
        <f t="shared" si="1692"/>
        <v>0</v>
      </c>
      <c r="AV548" s="84">
        <f t="shared" si="1692"/>
        <v>0</v>
      </c>
      <c r="AW548" s="396">
        <f t="shared" si="1589"/>
        <v>0</v>
      </c>
      <c r="AX548" s="529">
        <f t="shared" si="1692"/>
        <v>0</v>
      </c>
      <c r="AY548" s="84">
        <f t="shared" si="1692"/>
        <v>0</v>
      </c>
      <c r="AZ548" s="84">
        <f t="shared" si="1692"/>
        <v>0</v>
      </c>
      <c r="BA548" s="318">
        <f t="shared" si="1590"/>
        <v>0</v>
      </c>
      <c r="BB548" s="395">
        <f t="shared" si="1692"/>
        <v>0</v>
      </c>
      <c r="BC548" s="84">
        <f t="shared" si="1692"/>
        <v>0</v>
      </c>
      <c r="BD548" s="84">
        <f t="shared" si="1692"/>
        <v>0</v>
      </c>
      <c r="BE548" s="396">
        <f t="shared" si="1592"/>
        <v>0</v>
      </c>
      <c r="BF548" s="529">
        <f t="shared" si="1692"/>
        <v>0</v>
      </c>
      <c r="BG548" s="84">
        <f t="shared" si="1692"/>
        <v>0</v>
      </c>
      <c r="BH548" s="84">
        <f t="shared" si="1692"/>
        <v>0</v>
      </c>
      <c r="BI548" s="318">
        <f t="shared" si="1593"/>
        <v>0</v>
      </c>
      <c r="BJ548" s="395">
        <f t="shared" si="1692"/>
        <v>0</v>
      </c>
      <c r="BK548" s="84">
        <f t="shared" si="1692"/>
        <v>0</v>
      </c>
      <c r="BL548" s="84">
        <f t="shared" si="1692"/>
        <v>0</v>
      </c>
      <c r="BM548" s="396">
        <f t="shared" si="1594"/>
        <v>0</v>
      </c>
      <c r="BN548" s="529">
        <f t="shared" si="1692"/>
        <v>0</v>
      </c>
      <c r="BO548" s="84">
        <f t="shared" si="1692"/>
        <v>0</v>
      </c>
      <c r="BP548" s="84">
        <f t="shared" si="1692"/>
        <v>0</v>
      </c>
      <c r="BQ548" s="318">
        <f t="shared" si="1595"/>
        <v>0</v>
      </c>
      <c r="BR548" s="395">
        <f t="shared" si="1692"/>
        <v>0</v>
      </c>
      <c r="BS548" s="84">
        <f t="shared" si="1692"/>
        <v>0</v>
      </c>
      <c r="BT548" s="84">
        <f t="shared" si="1692"/>
        <v>0</v>
      </c>
      <c r="BU548" s="396">
        <f t="shared" si="1596"/>
        <v>0</v>
      </c>
      <c r="BV548" s="529">
        <f t="shared" si="1692"/>
        <v>0</v>
      </c>
      <c r="BW548" s="84">
        <f t="shared" si="1692"/>
        <v>0</v>
      </c>
      <c r="BX548" s="84">
        <f t="shared" si="1692"/>
        <v>0</v>
      </c>
      <c r="BY548" s="318">
        <f t="shared" si="1597"/>
        <v>0</v>
      </c>
      <c r="BZ548" s="395">
        <f t="shared" si="1692"/>
        <v>0</v>
      </c>
      <c r="CA548" s="84">
        <f t="shared" si="1692"/>
        <v>0</v>
      </c>
      <c r="CB548" s="84">
        <f t="shared" si="1692"/>
        <v>0</v>
      </c>
      <c r="CC548" s="396">
        <f t="shared" si="1598"/>
        <v>0</v>
      </c>
      <c r="CD548" s="395">
        <f t="shared" ref="CD548:CG563" si="1693">+AH548+AL548+AP548+AT548+AX548+BB548+BF548+BJ548+BN548+BR548+BV548+BZ548</f>
        <v>0</v>
      </c>
      <c r="CE548" s="84">
        <f t="shared" si="1693"/>
        <v>0</v>
      </c>
      <c r="CF548" s="84">
        <f t="shared" si="1693"/>
        <v>0</v>
      </c>
      <c r="CG548" s="396">
        <f t="shared" si="1693"/>
        <v>0</v>
      </c>
      <c r="CH548" s="695"/>
      <c r="CI548" s="118"/>
      <c r="CJ548" s="807">
        <f>IF(H548=0,IF(CD548&gt;0,"Error",H548-CD548),H548-CD548)</f>
        <v>28938359</v>
      </c>
      <c r="CK548" s="808">
        <f t="shared" ref="CK548:CK549" si="1694">IF(I548=0,IF(CE548&gt;0,"Error",I548-CE548),I548-CE548)</f>
        <v>0</v>
      </c>
      <c r="CL548" s="808">
        <f t="shared" ref="CL548:CL549" si="1695">IF(J548=0,IF(CF548&gt;0,"Error",J548-CF548),J548-CF548)</f>
        <v>17479205</v>
      </c>
      <c r="CM548" s="809">
        <f t="shared" ref="CM548:CM549" si="1696">IF(K548=0,IF(CG548&gt;0,"Error",K548-CG548),K548-CG548)</f>
        <v>46417564</v>
      </c>
      <c r="CN548" s="807">
        <v>0</v>
      </c>
      <c r="CO548" s="808">
        <f t="shared" si="1666"/>
        <v>0</v>
      </c>
      <c r="CP548" s="808">
        <f t="shared" si="1667"/>
        <v>0</v>
      </c>
      <c r="CQ548" s="808">
        <f t="shared" si="1668"/>
        <v>0</v>
      </c>
      <c r="CR548" s="887">
        <f t="shared" si="1669"/>
        <v>0</v>
      </c>
      <c r="CS548" s="809">
        <f t="shared" si="1670"/>
        <v>0</v>
      </c>
      <c r="CT548" s="2">
        <f t="shared" si="1671"/>
        <v>0</v>
      </c>
    </row>
    <row r="549" spans="1:612" ht="24.75" customHeight="1" x14ac:dyDescent="0.25">
      <c r="B549" s="580" t="str">
        <f t="shared" si="1591"/>
        <v>C5</v>
      </c>
      <c r="C549" s="597" t="s">
        <v>444</v>
      </c>
      <c r="D549" s="630">
        <f t="shared" ref="D549:K549" si="1697">+D550+D551+D552</f>
        <v>0</v>
      </c>
      <c r="E549" s="38">
        <f t="shared" si="1697"/>
        <v>0</v>
      </c>
      <c r="F549" s="38">
        <f t="shared" si="1697"/>
        <v>0</v>
      </c>
      <c r="G549" s="38">
        <f t="shared" si="1697"/>
        <v>0</v>
      </c>
      <c r="H549" s="38">
        <f t="shared" si="1697"/>
        <v>28938359</v>
      </c>
      <c r="I549" s="38">
        <f t="shared" si="1697"/>
        <v>0</v>
      </c>
      <c r="J549" s="38">
        <f t="shared" si="1697"/>
        <v>17479205</v>
      </c>
      <c r="K549" s="631">
        <f t="shared" si="1697"/>
        <v>46417564</v>
      </c>
      <c r="L549" s="584"/>
      <c r="M549" s="38"/>
      <c r="N549" s="76"/>
      <c r="O549" s="39"/>
      <c r="P549" s="39"/>
      <c r="Q549" s="77"/>
      <c r="R549" s="77"/>
      <c r="S549" s="77"/>
      <c r="T549" s="78"/>
      <c r="U549" s="77"/>
      <c r="V549" s="40"/>
      <c r="W549" s="40"/>
      <c r="X549" s="40"/>
      <c r="Y549" s="40"/>
      <c r="Z549" s="40"/>
      <c r="AA549" s="40"/>
      <c r="AB549" s="40"/>
      <c r="AC549" s="40"/>
      <c r="AD549" s="40"/>
      <c r="AE549" s="40"/>
      <c r="AF549" s="40"/>
      <c r="AG549" s="414"/>
      <c r="AH549" s="333">
        <f>+AH550+AH551+AH552</f>
        <v>0</v>
      </c>
      <c r="AI549" s="22">
        <f t="shared" ref="AI549:CB549" si="1698">+AI550+AI551+AI552</f>
        <v>0</v>
      </c>
      <c r="AJ549" s="22">
        <f t="shared" si="1698"/>
        <v>0</v>
      </c>
      <c r="AK549" s="281">
        <f t="shared" si="1586"/>
        <v>0</v>
      </c>
      <c r="AL549" s="333">
        <f t="shared" si="1698"/>
        <v>0</v>
      </c>
      <c r="AM549" s="22">
        <f t="shared" si="1698"/>
        <v>0</v>
      </c>
      <c r="AN549" s="22">
        <f t="shared" si="1698"/>
        <v>0</v>
      </c>
      <c r="AO549" s="334">
        <f t="shared" si="1587"/>
        <v>0</v>
      </c>
      <c r="AP549" s="492">
        <f t="shared" si="1698"/>
        <v>0</v>
      </c>
      <c r="AQ549" s="22">
        <f t="shared" si="1698"/>
        <v>0</v>
      </c>
      <c r="AR549" s="22">
        <f t="shared" si="1698"/>
        <v>0</v>
      </c>
      <c r="AS549" s="281">
        <f t="shared" si="1588"/>
        <v>0</v>
      </c>
      <c r="AT549" s="333">
        <f t="shared" si="1698"/>
        <v>0</v>
      </c>
      <c r="AU549" s="22">
        <f t="shared" si="1698"/>
        <v>0</v>
      </c>
      <c r="AV549" s="22">
        <f t="shared" si="1698"/>
        <v>0</v>
      </c>
      <c r="AW549" s="334">
        <f t="shared" si="1589"/>
        <v>0</v>
      </c>
      <c r="AX549" s="492">
        <f t="shared" si="1698"/>
        <v>0</v>
      </c>
      <c r="AY549" s="22">
        <f t="shared" si="1698"/>
        <v>0</v>
      </c>
      <c r="AZ549" s="22">
        <f t="shared" si="1698"/>
        <v>0</v>
      </c>
      <c r="BA549" s="281">
        <f t="shared" si="1590"/>
        <v>0</v>
      </c>
      <c r="BB549" s="333">
        <f t="shared" si="1698"/>
        <v>0</v>
      </c>
      <c r="BC549" s="22">
        <f t="shared" si="1698"/>
        <v>0</v>
      </c>
      <c r="BD549" s="22">
        <f t="shared" si="1698"/>
        <v>0</v>
      </c>
      <c r="BE549" s="334">
        <f t="shared" si="1592"/>
        <v>0</v>
      </c>
      <c r="BF549" s="492">
        <f t="shared" si="1698"/>
        <v>0</v>
      </c>
      <c r="BG549" s="22">
        <f t="shared" si="1698"/>
        <v>0</v>
      </c>
      <c r="BH549" s="22">
        <f t="shared" si="1698"/>
        <v>0</v>
      </c>
      <c r="BI549" s="281">
        <f t="shared" si="1593"/>
        <v>0</v>
      </c>
      <c r="BJ549" s="333">
        <f t="shared" si="1698"/>
        <v>0</v>
      </c>
      <c r="BK549" s="22">
        <f t="shared" si="1698"/>
        <v>0</v>
      </c>
      <c r="BL549" s="22">
        <f t="shared" si="1698"/>
        <v>0</v>
      </c>
      <c r="BM549" s="334">
        <f t="shared" si="1594"/>
        <v>0</v>
      </c>
      <c r="BN549" s="492">
        <f t="shared" si="1698"/>
        <v>0</v>
      </c>
      <c r="BO549" s="22">
        <f t="shared" si="1698"/>
        <v>0</v>
      </c>
      <c r="BP549" s="22">
        <f t="shared" si="1698"/>
        <v>0</v>
      </c>
      <c r="BQ549" s="281">
        <f t="shared" si="1595"/>
        <v>0</v>
      </c>
      <c r="BR549" s="333">
        <f t="shared" si="1698"/>
        <v>0</v>
      </c>
      <c r="BS549" s="22">
        <f t="shared" si="1698"/>
        <v>0</v>
      </c>
      <c r="BT549" s="22">
        <f t="shared" si="1698"/>
        <v>0</v>
      </c>
      <c r="BU549" s="334">
        <f t="shared" si="1596"/>
        <v>0</v>
      </c>
      <c r="BV549" s="492">
        <f t="shared" si="1698"/>
        <v>0</v>
      </c>
      <c r="BW549" s="22">
        <f t="shared" si="1698"/>
        <v>0</v>
      </c>
      <c r="BX549" s="22">
        <f t="shared" si="1698"/>
        <v>0</v>
      </c>
      <c r="BY549" s="281">
        <f t="shared" si="1597"/>
        <v>0</v>
      </c>
      <c r="BZ549" s="333">
        <f t="shared" si="1698"/>
        <v>0</v>
      </c>
      <c r="CA549" s="22">
        <f t="shared" si="1698"/>
        <v>0</v>
      </c>
      <c r="CB549" s="22">
        <f t="shared" si="1698"/>
        <v>0</v>
      </c>
      <c r="CC549" s="334">
        <f t="shared" si="1598"/>
        <v>0</v>
      </c>
      <c r="CD549" s="333">
        <f t="shared" si="1693"/>
        <v>0</v>
      </c>
      <c r="CE549" s="22">
        <f t="shared" si="1693"/>
        <v>0</v>
      </c>
      <c r="CF549" s="22">
        <f t="shared" si="1693"/>
        <v>0</v>
      </c>
      <c r="CG549" s="334">
        <f t="shared" si="1693"/>
        <v>0</v>
      </c>
      <c r="CH549" s="695" t="s">
        <v>739</v>
      </c>
      <c r="CI549" s="118" t="s">
        <v>766</v>
      </c>
      <c r="CJ549" s="750">
        <f>IF(H549=0,IF(CD549&gt;0,"Error",H549-CD549),H549-CD549)</f>
        <v>28938359</v>
      </c>
      <c r="CK549" s="751">
        <f t="shared" si="1694"/>
        <v>0</v>
      </c>
      <c r="CL549" s="751">
        <f t="shared" si="1695"/>
        <v>17479205</v>
      </c>
      <c r="CM549" s="752">
        <f t="shared" si="1696"/>
        <v>46417564</v>
      </c>
      <c r="CN549" s="750">
        <v>0</v>
      </c>
      <c r="CO549" s="751">
        <f t="shared" si="1666"/>
        <v>0</v>
      </c>
      <c r="CP549" s="751">
        <f t="shared" si="1667"/>
        <v>0</v>
      </c>
      <c r="CQ549" s="751">
        <f t="shared" si="1668"/>
        <v>0</v>
      </c>
      <c r="CR549" s="863">
        <f t="shared" si="1669"/>
        <v>0</v>
      </c>
      <c r="CS549" s="752">
        <f t="shared" si="1670"/>
        <v>0</v>
      </c>
      <c r="CT549" s="2">
        <f t="shared" si="1671"/>
        <v>0</v>
      </c>
    </row>
    <row r="550" spans="1:612" ht="24.75" customHeight="1" x14ac:dyDescent="0.25">
      <c r="B550" s="580" t="str">
        <f t="shared" si="1591"/>
        <v>C5</v>
      </c>
      <c r="C550" s="608" t="s">
        <v>445</v>
      </c>
      <c r="D550" s="654"/>
      <c r="E550" s="195"/>
      <c r="F550" s="195"/>
      <c r="G550" s="195">
        <f>+D550+E550+F550</f>
        <v>0</v>
      </c>
      <c r="H550" s="195">
        <v>9240716</v>
      </c>
      <c r="I550" s="195"/>
      <c r="J550" s="195">
        <v>5448424</v>
      </c>
      <c r="K550" s="655">
        <v>14689140</v>
      </c>
      <c r="L550" s="592"/>
      <c r="M550" s="195"/>
      <c r="N550" s="196" t="s">
        <v>332</v>
      </c>
      <c r="O550" s="197"/>
      <c r="P550" s="197"/>
      <c r="Q550" s="197"/>
      <c r="R550" s="197"/>
      <c r="S550" s="197"/>
      <c r="T550" s="197"/>
      <c r="U550" s="197"/>
      <c r="V550" s="197"/>
      <c r="W550" s="197"/>
      <c r="X550" s="197"/>
      <c r="Y550" s="197"/>
      <c r="Z550" s="197"/>
      <c r="AA550" s="197"/>
      <c r="AB550" s="197"/>
      <c r="AC550" s="197"/>
      <c r="AD550" s="197"/>
      <c r="AE550" s="197"/>
      <c r="AF550" s="197"/>
      <c r="AG550" s="420"/>
      <c r="AH550" s="391"/>
      <c r="AI550" s="202"/>
      <c r="AJ550" s="202"/>
      <c r="AK550" s="316">
        <f t="shared" si="1586"/>
        <v>0</v>
      </c>
      <c r="AL550" s="391"/>
      <c r="AM550" s="202"/>
      <c r="AN550" s="202"/>
      <c r="AO550" s="392">
        <f t="shared" si="1587"/>
        <v>0</v>
      </c>
      <c r="AP550" s="527"/>
      <c r="AQ550" s="202"/>
      <c r="AR550" s="202"/>
      <c r="AS550" s="316">
        <f t="shared" si="1588"/>
        <v>0</v>
      </c>
      <c r="AT550" s="391"/>
      <c r="AU550" s="202"/>
      <c r="AV550" s="202"/>
      <c r="AW550" s="392">
        <f t="shared" si="1589"/>
        <v>0</v>
      </c>
      <c r="AX550" s="527"/>
      <c r="AY550" s="202"/>
      <c r="AZ550" s="202"/>
      <c r="BA550" s="316">
        <f t="shared" si="1590"/>
        <v>0</v>
      </c>
      <c r="BB550" s="391"/>
      <c r="BC550" s="202"/>
      <c r="BD550" s="202"/>
      <c r="BE550" s="392">
        <f>BB550+BC550+BD550</f>
        <v>0</v>
      </c>
      <c r="BF550" s="527"/>
      <c r="BG550" s="202"/>
      <c r="BH550" s="202"/>
      <c r="BI550" s="316">
        <f t="shared" si="1593"/>
        <v>0</v>
      </c>
      <c r="BJ550" s="391"/>
      <c r="BK550" s="202"/>
      <c r="BL550" s="202"/>
      <c r="BM550" s="392">
        <f t="shared" si="1594"/>
        <v>0</v>
      </c>
      <c r="BN550" s="527"/>
      <c r="BO550" s="202"/>
      <c r="BP550" s="202"/>
      <c r="BQ550" s="316">
        <f t="shared" si="1595"/>
        <v>0</v>
      </c>
      <c r="BR550" s="391"/>
      <c r="BS550" s="202"/>
      <c r="BT550" s="202"/>
      <c r="BU550" s="392">
        <f t="shared" si="1596"/>
        <v>0</v>
      </c>
      <c r="BV550" s="527"/>
      <c r="BW550" s="202"/>
      <c r="BX550" s="202"/>
      <c r="BY550" s="316">
        <f t="shared" si="1597"/>
        <v>0</v>
      </c>
      <c r="BZ550" s="391"/>
      <c r="CA550" s="202"/>
      <c r="CB550" s="202"/>
      <c r="CC550" s="392">
        <f t="shared" si="1598"/>
        <v>0</v>
      </c>
      <c r="CD550" s="391">
        <f t="shared" si="1693"/>
        <v>0</v>
      </c>
      <c r="CE550" s="202">
        <f t="shared" si="1693"/>
        <v>0</v>
      </c>
      <c r="CF550" s="202">
        <f t="shared" si="1693"/>
        <v>0</v>
      </c>
      <c r="CG550" s="392">
        <f t="shared" si="1693"/>
        <v>0</v>
      </c>
      <c r="CH550" s="695" t="s">
        <v>739</v>
      </c>
      <c r="CI550" s="118" t="s">
        <v>766</v>
      </c>
      <c r="CJ550" s="801"/>
      <c r="CK550" s="802"/>
      <c r="CL550" s="802"/>
      <c r="CM550" s="803"/>
      <c r="CN550" s="801">
        <v>0</v>
      </c>
      <c r="CO550" s="802">
        <f t="shared" si="1666"/>
        <v>0</v>
      </c>
      <c r="CP550" s="802">
        <f t="shared" si="1667"/>
        <v>0</v>
      </c>
      <c r="CQ550" s="802">
        <f t="shared" si="1668"/>
        <v>0</v>
      </c>
      <c r="CR550" s="885">
        <f t="shared" si="1669"/>
        <v>0</v>
      </c>
      <c r="CS550" s="803">
        <f t="shared" si="1670"/>
        <v>0</v>
      </c>
      <c r="CT550" s="2">
        <f t="shared" si="1671"/>
        <v>0</v>
      </c>
    </row>
    <row r="551" spans="1:612" s="3" customFormat="1" ht="24.75" customHeight="1" x14ac:dyDescent="0.25">
      <c r="A551" s="7"/>
      <c r="B551" s="580" t="str">
        <f t="shared" si="1591"/>
        <v>C5</v>
      </c>
      <c r="C551" s="608" t="s">
        <v>446</v>
      </c>
      <c r="D551" s="654"/>
      <c r="E551" s="195"/>
      <c r="F551" s="195"/>
      <c r="G551" s="195">
        <f t="shared" ref="G551:G552" si="1699">+D551+E551+F551</f>
        <v>0</v>
      </c>
      <c r="H551" s="195">
        <v>9586163</v>
      </c>
      <c r="I551" s="195"/>
      <c r="J551" s="195">
        <v>7367571</v>
      </c>
      <c r="K551" s="655">
        <v>16953734</v>
      </c>
      <c r="L551" s="592"/>
      <c r="M551" s="195"/>
      <c r="N551" s="196" t="s">
        <v>332</v>
      </c>
      <c r="O551" s="197"/>
      <c r="P551" s="197"/>
      <c r="Q551" s="197"/>
      <c r="R551" s="197"/>
      <c r="S551" s="197"/>
      <c r="T551" s="197"/>
      <c r="U551" s="197"/>
      <c r="V551" s="197"/>
      <c r="W551" s="197"/>
      <c r="X551" s="197"/>
      <c r="Y551" s="197"/>
      <c r="Z551" s="197"/>
      <c r="AA551" s="197"/>
      <c r="AB551" s="197"/>
      <c r="AC551" s="197"/>
      <c r="AD551" s="197"/>
      <c r="AE551" s="197"/>
      <c r="AF551" s="197"/>
      <c r="AG551" s="420"/>
      <c r="AH551" s="391"/>
      <c r="AI551" s="202"/>
      <c r="AJ551" s="202"/>
      <c r="AK551" s="316">
        <f t="shared" si="1586"/>
        <v>0</v>
      </c>
      <c r="AL551" s="391"/>
      <c r="AM551" s="202"/>
      <c r="AN551" s="202"/>
      <c r="AO551" s="392">
        <f t="shared" si="1587"/>
        <v>0</v>
      </c>
      <c r="AP551" s="527"/>
      <c r="AQ551" s="202"/>
      <c r="AR551" s="202"/>
      <c r="AS551" s="316">
        <f t="shared" si="1588"/>
        <v>0</v>
      </c>
      <c r="AT551" s="391"/>
      <c r="AU551" s="202"/>
      <c r="AV551" s="202"/>
      <c r="AW551" s="392">
        <f t="shared" si="1589"/>
        <v>0</v>
      </c>
      <c r="AX551" s="527"/>
      <c r="AY551" s="202"/>
      <c r="AZ551" s="202"/>
      <c r="BA551" s="316">
        <f t="shared" si="1590"/>
        <v>0</v>
      </c>
      <c r="BB551" s="391"/>
      <c r="BC551" s="202"/>
      <c r="BD551" s="202"/>
      <c r="BE551" s="392">
        <f>BB551+BC551+BD551</f>
        <v>0</v>
      </c>
      <c r="BF551" s="527"/>
      <c r="BG551" s="202"/>
      <c r="BH551" s="202"/>
      <c r="BI551" s="316">
        <f t="shared" si="1593"/>
        <v>0</v>
      </c>
      <c r="BJ551" s="391"/>
      <c r="BK551" s="202"/>
      <c r="BL551" s="202"/>
      <c r="BM551" s="392">
        <f t="shared" si="1594"/>
        <v>0</v>
      </c>
      <c r="BN551" s="527"/>
      <c r="BO551" s="202"/>
      <c r="BP551" s="202"/>
      <c r="BQ551" s="316">
        <f t="shared" si="1595"/>
        <v>0</v>
      </c>
      <c r="BR551" s="391"/>
      <c r="BS551" s="202"/>
      <c r="BT551" s="202"/>
      <c r="BU551" s="392">
        <f t="shared" si="1596"/>
        <v>0</v>
      </c>
      <c r="BV551" s="527"/>
      <c r="BW551" s="202"/>
      <c r="BX551" s="202"/>
      <c r="BY551" s="316">
        <f t="shared" si="1597"/>
        <v>0</v>
      </c>
      <c r="BZ551" s="391"/>
      <c r="CA551" s="202"/>
      <c r="CB551" s="202"/>
      <c r="CC551" s="392">
        <f t="shared" si="1598"/>
        <v>0</v>
      </c>
      <c r="CD551" s="391">
        <f t="shared" si="1693"/>
        <v>0</v>
      </c>
      <c r="CE551" s="202">
        <f t="shared" si="1693"/>
        <v>0</v>
      </c>
      <c r="CF551" s="202">
        <f t="shared" si="1693"/>
        <v>0</v>
      </c>
      <c r="CG551" s="392">
        <f t="shared" si="1693"/>
        <v>0</v>
      </c>
      <c r="CH551" s="695" t="s">
        <v>739</v>
      </c>
      <c r="CI551" s="118" t="s">
        <v>766</v>
      </c>
      <c r="CJ551" s="801"/>
      <c r="CK551" s="802"/>
      <c r="CL551" s="802"/>
      <c r="CM551" s="803"/>
      <c r="CN551" s="801">
        <v>0</v>
      </c>
      <c r="CO551" s="802">
        <f t="shared" si="1666"/>
        <v>0</v>
      </c>
      <c r="CP551" s="802">
        <f t="shared" si="1667"/>
        <v>0</v>
      </c>
      <c r="CQ551" s="802">
        <f t="shared" si="1668"/>
        <v>0</v>
      </c>
      <c r="CR551" s="885">
        <f t="shared" si="1669"/>
        <v>0</v>
      </c>
      <c r="CS551" s="803">
        <f t="shared" si="1670"/>
        <v>0</v>
      </c>
      <c r="CT551" s="2">
        <f t="shared" si="1671"/>
        <v>0</v>
      </c>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c r="JL551" s="2"/>
      <c r="JM551" s="2"/>
      <c r="JN551" s="2"/>
      <c r="JO551" s="2"/>
      <c r="JP551" s="2"/>
      <c r="JQ551" s="2"/>
      <c r="JR551" s="2"/>
      <c r="JS551" s="2"/>
      <c r="JT551" s="2"/>
      <c r="JU551" s="2"/>
      <c r="JV551" s="2"/>
      <c r="JW551" s="2"/>
      <c r="JX551" s="2"/>
      <c r="JY551" s="2"/>
      <c r="JZ551" s="2"/>
      <c r="KA551" s="2"/>
      <c r="KB551" s="2"/>
      <c r="KC551" s="2"/>
      <c r="KD551" s="2"/>
      <c r="KE551" s="2"/>
      <c r="KF551" s="2"/>
      <c r="KG551" s="2"/>
      <c r="KH551" s="2"/>
      <c r="KI551" s="2"/>
      <c r="KJ551" s="2"/>
      <c r="KK551" s="2"/>
      <c r="KL551" s="2"/>
      <c r="KM551" s="2"/>
      <c r="KN551" s="2"/>
      <c r="KO551" s="2"/>
      <c r="KP551" s="2"/>
      <c r="KQ551" s="2"/>
      <c r="KR551" s="2"/>
      <c r="KS551" s="2"/>
      <c r="KT551" s="2"/>
      <c r="KU551" s="2"/>
      <c r="KV551" s="2"/>
      <c r="KW551" s="2"/>
      <c r="KX551" s="2"/>
      <c r="KY551" s="2"/>
      <c r="KZ551" s="2"/>
      <c r="LA551" s="2"/>
      <c r="LB551" s="2"/>
      <c r="LC551" s="2"/>
      <c r="LD551" s="2"/>
      <c r="LE551" s="2"/>
      <c r="LF551" s="2"/>
      <c r="LG551" s="2"/>
      <c r="LH551" s="2"/>
      <c r="LI551" s="2"/>
      <c r="LJ551" s="2"/>
      <c r="LK551" s="2"/>
      <c r="LL551" s="2"/>
      <c r="LM551" s="2"/>
      <c r="LN551" s="2"/>
      <c r="LO551" s="2"/>
      <c r="LP551" s="2"/>
      <c r="LQ551" s="2"/>
      <c r="LR551" s="2"/>
      <c r="LS551" s="2"/>
      <c r="LT551" s="2"/>
      <c r="LU551" s="2"/>
      <c r="LV551" s="2"/>
      <c r="LW551" s="2"/>
      <c r="LX551" s="2"/>
      <c r="LY551" s="2"/>
      <c r="LZ551" s="2"/>
      <c r="MA551" s="2"/>
      <c r="MB551" s="2"/>
      <c r="MC551" s="2"/>
      <c r="MD551" s="2"/>
      <c r="ME551" s="2"/>
      <c r="MF551" s="2"/>
      <c r="MG551" s="2"/>
      <c r="MH551" s="2"/>
      <c r="MI551" s="2"/>
      <c r="MJ551" s="2"/>
      <c r="MK551" s="2"/>
      <c r="ML551" s="2"/>
      <c r="MM551" s="2"/>
      <c r="MN551" s="2"/>
      <c r="MO551" s="2"/>
      <c r="MP551" s="2"/>
      <c r="MQ551" s="2"/>
      <c r="MR551" s="2"/>
      <c r="MS551" s="2"/>
      <c r="MT551" s="2"/>
      <c r="MU551" s="2"/>
      <c r="MV551" s="2"/>
      <c r="MW551" s="2"/>
      <c r="MX551" s="2"/>
      <c r="MY551" s="2"/>
      <c r="MZ551" s="2"/>
      <c r="NA551" s="2"/>
      <c r="NB551" s="2"/>
      <c r="NC551" s="2"/>
      <c r="ND551" s="2"/>
      <c r="NE551" s="2"/>
      <c r="NF551" s="2"/>
      <c r="NG551" s="2"/>
      <c r="NH551" s="2"/>
      <c r="NI551" s="2"/>
      <c r="NJ551" s="2"/>
      <c r="NK551" s="2"/>
      <c r="NL551" s="2"/>
      <c r="NM551" s="2"/>
      <c r="NN551" s="2"/>
      <c r="NO551" s="2"/>
      <c r="NP551" s="2"/>
      <c r="NQ551" s="2"/>
      <c r="NR551" s="2"/>
      <c r="NS551" s="2"/>
      <c r="NT551" s="2"/>
      <c r="NU551" s="2"/>
      <c r="NV551" s="2"/>
      <c r="NW551" s="2"/>
      <c r="NX551" s="2"/>
      <c r="NY551" s="2"/>
      <c r="NZ551" s="2"/>
      <c r="OA551" s="2"/>
      <c r="OB551" s="2"/>
      <c r="OC551" s="2"/>
      <c r="OD551" s="2"/>
      <c r="OE551" s="2"/>
      <c r="OF551" s="2"/>
      <c r="OG551" s="2"/>
      <c r="OH551" s="2"/>
      <c r="OI551" s="2"/>
      <c r="OJ551" s="2"/>
      <c r="OK551" s="2"/>
      <c r="OL551" s="2"/>
      <c r="OM551" s="2"/>
      <c r="ON551" s="2"/>
      <c r="OO551" s="2"/>
      <c r="OP551" s="2"/>
      <c r="OQ551" s="2"/>
      <c r="OR551" s="2"/>
      <c r="OS551" s="2"/>
      <c r="OT551" s="2"/>
      <c r="OU551" s="2"/>
      <c r="OV551" s="2"/>
      <c r="OW551" s="2"/>
      <c r="OX551" s="2"/>
      <c r="OY551" s="2"/>
      <c r="OZ551" s="2"/>
      <c r="PA551" s="2"/>
      <c r="PB551" s="2"/>
      <c r="PC551" s="2"/>
      <c r="PD551" s="2"/>
      <c r="PE551" s="2"/>
      <c r="PF551" s="2"/>
      <c r="PG551" s="2"/>
      <c r="PH551" s="2"/>
      <c r="PI551" s="2"/>
      <c r="PJ551" s="2"/>
      <c r="PK551" s="2"/>
      <c r="PL551" s="2"/>
      <c r="PM551" s="2"/>
      <c r="PN551" s="2"/>
      <c r="PO551" s="2"/>
      <c r="PP551" s="2"/>
      <c r="PQ551" s="2"/>
      <c r="PR551" s="2"/>
      <c r="PS551" s="2"/>
      <c r="PT551" s="2"/>
      <c r="PU551" s="2"/>
      <c r="PV551" s="2"/>
      <c r="PW551" s="2"/>
      <c r="PX551" s="2"/>
      <c r="PY551" s="2"/>
      <c r="PZ551" s="2"/>
      <c r="QA551" s="2"/>
      <c r="QB551" s="2"/>
      <c r="QC551" s="2"/>
      <c r="QD551" s="2"/>
      <c r="QE551" s="2"/>
      <c r="QF551" s="2"/>
      <c r="QG551" s="2"/>
      <c r="QH551" s="2"/>
      <c r="QI551" s="2"/>
      <c r="QJ551" s="2"/>
      <c r="QK551" s="2"/>
      <c r="QL551" s="2"/>
      <c r="QM551" s="2"/>
      <c r="QN551" s="2"/>
      <c r="QO551" s="2"/>
      <c r="QP551" s="2"/>
      <c r="QQ551" s="2"/>
      <c r="QR551" s="2"/>
      <c r="QS551" s="2"/>
      <c r="QT551" s="2"/>
      <c r="QU551" s="2"/>
      <c r="QV551" s="2"/>
      <c r="QW551" s="2"/>
      <c r="QX551" s="2"/>
      <c r="QY551" s="2"/>
      <c r="QZ551" s="2"/>
      <c r="RA551" s="2"/>
      <c r="RB551" s="2"/>
      <c r="RC551" s="2"/>
      <c r="RD551" s="2"/>
      <c r="RE551" s="2"/>
      <c r="RF551" s="2"/>
      <c r="RG551" s="2"/>
      <c r="RH551" s="2"/>
      <c r="RI551" s="2"/>
      <c r="RJ551" s="2"/>
      <c r="RK551" s="2"/>
      <c r="RL551" s="2"/>
      <c r="RM551" s="2"/>
      <c r="RN551" s="2"/>
      <c r="RO551" s="2"/>
      <c r="RP551" s="2"/>
      <c r="RQ551" s="2"/>
      <c r="RR551" s="2"/>
      <c r="RS551" s="2"/>
      <c r="RT551" s="2"/>
      <c r="RU551" s="2"/>
      <c r="RV551" s="2"/>
      <c r="RW551" s="2"/>
      <c r="RX551" s="2"/>
      <c r="RY551" s="2"/>
      <c r="RZ551" s="2"/>
      <c r="SA551" s="2"/>
      <c r="SB551" s="2"/>
      <c r="SC551" s="2"/>
      <c r="SD551" s="2"/>
      <c r="SE551" s="2"/>
      <c r="SF551" s="2"/>
      <c r="SG551" s="2"/>
      <c r="SH551" s="2"/>
      <c r="SI551" s="2"/>
      <c r="SJ551" s="2"/>
      <c r="SK551" s="2"/>
      <c r="SL551" s="2"/>
      <c r="SM551" s="2"/>
      <c r="SN551" s="2"/>
      <c r="SO551" s="2"/>
      <c r="SP551" s="2"/>
      <c r="SQ551" s="2"/>
      <c r="SR551" s="2"/>
      <c r="SS551" s="2"/>
      <c r="ST551" s="2"/>
      <c r="SU551" s="2"/>
      <c r="SV551" s="2"/>
      <c r="SW551" s="2"/>
      <c r="SX551" s="2"/>
      <c r="SY551" s="2"/>
      <c r="SZ551" s="2"/>
      <c r="TA551" s="2"/>
      <c r="TB551" s="2"/>
      <c r="TC551" s="2"/>
      <c r="TD551" s="2"/>
      <c r="TE551" s="2"/>
      <c r="TF551" s="2"/>
      <c r="TG551" s="2"/>
      <c r="TH551" s="2"/>
      <c r="TI551" s="2"/>
      <c r="TJ551" s="2"/>
      <c r="TK551" s="2"/>
      <c r="TL551" s="2"/>
      <c r="TM551" s="2"/>
      <c r="TN551" s="2"/>
      <c r="TO551" s="2"/>
      <c r="TP551" s="2"/>
      <c r="TQ551" s="2"/>
      <c r="TR551" s="2"/>
      <c r="TS551" s="2"/>
      <c r="TT551" s="2"/>
      <c r="TU551" s="2"/>
      <c r="TV551" s="2"/>
      <c r="TW551" s="2"/>
      <c r="TX551" s="2"/>
      <c r="TY551" s="2"/>
      <c r="TZ551" s="2"/>
      <c r="UA551" s="2"/>
      <c r="UB551" s="2"/>
      <c r="UC551" s="2"/>
      <c r="UD551" s="2"/>
      <c r="UE551" s="2"/>
      <c r="UF551" s="2"/>
      <c r="UG551" s="2"/>
      <c r="UH551" s="2"/>
      <c r="UI551" s="2"/>
      <c r="UJ551" s="2"/>
      <c r="UK551" s="2"/>
      <c r="UL551" s="2"/>
      <c r="UM551" s="2"/>
      <c r="UN551" s="2"/>
      <c r="UO551" s="2"/>
      <c r="UP551" s="2"/>
      <c r="UQ551" s="2"/>
      <c r="UR551" s="2"/>
      <c r="US551" s="2"/>
      <c r="UT551" s="2"/>
      <c r="UU551" s="2"/>
      <c r="UV551" s="2"/>
      <c r="UW551" s="2"/>
      <c r="UX551" s="2"/>
      <c r="UY551" s="2"/>
      <c r="UZ551" s="2"/>
      <c r="VA551" s="2"/>
      <c r="VB551" s="2"/>
      <c r="VC551" s="2"/>
      <c r="VD551" s="2"/>
      <c r="VE551" s="2"/>
      <c r="VF551" s="2"/>
      <c r="VG551" s="2"/>
      <c r="VH551" s="2"/>
      <c r="VI551" s="2"/>
      <c r="VJ551" s="2"/>
      <c r="VK551" s="2"/>
      <c r="VL551" s="2"/>
      <c r="VM551" s="2"/>
      <c r="VN551" s="2"/>
      <c r="VO551" s="2"/>
      <c r="VP551" s="2"/>
      <c r="VQ551" s="2"/>
      <c r="VR551" s="2"/>
      <c r="VS551" s="2"/>
      <c r="VT551" s="2"/>
      <c r="VU551" s="2"/>
      <c r="VV551" s="2"/>
      <c r="VW551" s="2"/>
      <c r="VX551" s="2"/>
      <c r="VY551" s="2"/>
      <c r="VZ551" s="2"/>
      <c r="WA551" s="2"/>
      <c r="WB551" s="2"/>
      <c r="WC551" s="2"/>
      <c r="WD551" s="2"/>
      <c r="WE551" s="2"/>
      <c r="WF551" s="2"/>
      <c r="WG551" s="2"/>
      <c r="WH551" s="2"/>
      <c r="WI551" s="2"/>
      <c r="WJ551" s="2"/>
      <c r="WK551" s="2"/>
      <c r="WL551" s="2"/>
      <c r="WM551" s="2"/>
      <c r="WN551" s="2"/>
    </row>
    <row r="552" spans="1:612" ht="24.75" customHeight="1" x14ac:dyDescent="0.25">
      <c r="B552" s="580" t="str">
        <f t="shared" si="1591"/>
        <v>C5</v>
      </c>
      <c r="C552" s="608" t="s">
        <v>447</v>
      </c>
      <c r="D552" s="654"/>
      <c r="E552" s="195"/>
      <c r="F552" s="195"/>
      <c r="G552" s="195">
        <f t="shared" si="1699"/>
        <v>0</v>
      </c>
      <c r="H552" s="195">
        <v>10111480</v>
      </c>
      <c r="I552" s="195"/>
      <c r="J552" s="195">
        <v>4663210</v>
      </c>
      <c r="K552" s="655">
        <v>14774690</v>
      </c>
      <c r="L552" s="592"/>
      <c r="M552" s="195"/>
      <c r="N552" s="196" t="s">
        <v>332</v>
      </c>
      <c r="O552" s="197"/>
      <c r="P552" s="197"/>
      <c r="Q552" s="197"/>
      <c r="R552" s="197"/>
      <c r="S552" s="197"/>
      <c r="T552" s="197"/>
      <c r="U552" s="197"/>
      <c r="V552" s="197"/>
      <c r="W552" s="197"/>
      <c r="X552" s="197"/>
      <c r="Y552" s="197"/>
      <c r="Z552" s="197"/>
      <c r="AA552" s="197"/>
      <c r="AB552" s="197"/>
      <c r="AC552" s="197"/>
      <c r="AD552" s="197"/>
      <c r="AE552" s="197"/>
      <c r="AF552" s="197"/>
      <c r="AG552" s="420"/>
      <c r="AH552" s="391"/>
      <c r="AI552" s="202"/>
      <c r="AJ552" s="202"/>
      <c r="AK552" s="316">
        <f t="shared" si="1586"/>
        <v>0</v>
      </c>
      <c r="AL552" s="391"/>
      <c r="AM552" s="202"/>
      <c r="AN552" s="202"/>
      <c r="AO552" s="392">
        <f t="shared" si="1587"/>
        <v>0</v>
      </c>
      <c r="AP552" s="527"/>
      <c r="AQ552" s="202"/>
      <c r="AR552" s="202"/>
      <c r="AS552" s="316">
        <f t="shared" si="1588"/>
        <v>0</v>
      </c>
      <c r="AT552" s="391"/>
      <c r="AU552" s="202"/>
      <c r="AV552" s="202"/>
      <c r="AW552" s="392">
        <f t="shared" si="1589"/>
        <v>0</v>
      </c>
      <c r="AX552" s="527"/>
      <c r="AY552" s="202"/>
      <c r="AZ552" s="202"/>
      <c r="BA552" s="316">
        <f t="shared" si="1590"/>
        <v>0</v>
      </c>
      <c r="BB552" s="391"/>
      <c r="BC552" s="202"/>
      <c r="BD552" s="202"/>
      <c r="BE552" s="392">
        <f>BB552+BC552+BD552</f>
        <v>0</v>
      </c>
      <c r="BF552" s="527"/>
      <c r="BG552" s="202"/>
      <c r="BH552" s="202"/>
      <c r="BI552" s="316">
        <f t="shared" si="1593"/>
        <v>0</v>
      </c>
      <c r="BJ552" s="391"/>
      <c r="BK552" s="202"/>
      <c r="BL552" s="202"/>
      <c r="BM552" s="392">
        <f t="shared" si="1594"/>
        <v>0</v>
      </c>
      <c r="BN552" s="527"/>
      <c r="BO552" s="202"/>
      <c r="BP552" s="202"/>
      <c r="BQ552" s="316">
        <f t="shared" si="1595"/>
        <v>0</v>
      </c>
      <c r="BR552" s="391"/>
      <c r="BS552" s="202"/>
      <c r="BT552" s="202"/>
      <c r="BU552" s="392">
        <f t="shared" si="1596"/>
        <v>0</v>
      </c>
      <c r="BV552" s="527"/>
      <c r="BW552" s="202"/>
      <c r="BX552" s="202"/>
      <c r="BY552" s="316">
        <f t="shared" si="1597"/>
        <v>0</v>
      </c>
      <c r="BZ552" s="391"/>
      <c r="CA552" s="202"/>
      <c r="CB552" s="202"/>
      <c r="CC552" s="392">
        <f t="shared" si="1598"/>
        <v>0</v>
      </c>
      <c r="CD552" s="391">
        <f t="shared" si="1693"/>
        <v>0</v>
      </c>
      <c r="CE552" s="202">
        <f t="shared" si="1693"/>
        <v>0</v>
      </c>
      <c r="CF552" s="202">
        <f t="shared" si="1693"/>
        <v>0</v>
      </c>
      <c r="CG552" s="392">
        <f t="shared" si="1693"/>
        <v>0</v>
      </c>
      <c r="CH552" s="695" t="s">
        <v>739</v>
      </c>
      <c r="CI552" s="118" t="s">
        <v>766</v>
      </c>
      <c r="CJ552" s="801"/>
      <c r="CK552" s="802"/>
      <c r="CL552" s="802"/>
      <c r="CM552" s="803"/>
      <c r="CN552" s="801">
        <v>0</v>
      </c>
      <c r="CO552" s="802">
        <f t="shared" si="1666"/>
        <v>0</v>
      </c>
      <c r="CP552" s="802">
        <f t="shared" si="1667"/>
        <v>0</v>
      </c>
      <c r="CQ552" s="802">
        <f t="shared" si="1668"/>
        <v>0</v>
      </c>
      <c r="CR552" s="885">
        <f t="shared" si="1669"/>
        <v>0</v>
      </c>
      <c r="CS552" s="803">
        <f t="shared" si="1670"/>
        <v>0</v>
      </c>
      <c r="CT552" s="2">
        <f t="shared" si="1671"/>
        <v>0</v>
      </c>
    </row>
    <row r="553" spans="1:612" s="4" customFormat="1" ht="24.75" customHeight="1" x14ac:dyDescent="0.25">
      <c r="A553" s="7"/>
      <c r="B553" s="580" t="str">
        <f t="shared" si="1591"/>
        <v>C5</v>
      </c>
      <c r="C553" s="596" t="s">
        <v>448</v>
      </c>
      <c r="D553" s="632">
        <f t="shared" ref="D553:K554" si="1700">+D554</f>
        <v>0</v>
      </c>
      <c r="E553" s="34">
        <f t="shared" si="1700"/>
        <v>0</v>
      </c>
      <c r="F553" s="34">
        <f t="shared" si="1700"/>
        <v>0</v>
      </c>
      <c r="G553" s="34">
        <f t="shared" si="1700"/>
        <v>0</v>
      </c>
      <c r="H553" s="34">
        <f t="shared" si="1700"/>
        <v>855752</v>
      </c>
      <c r="I553" s="34">
        <f t="shared" si="1700"/>
        <v>0</v>
      </c>
      <c r="J553" s="34">
        <f t="shared" si="1700"/>
        <v>4754180</v>
      </c>
      <c r="K553" s="633">
        <f t="shared" si="1700"/>
        <v>5609932</v>
      </c>
      <c r="L553" s="585"/>
      <c r="M553" s="34"/>
      <c r="N553" s="57"/>
      <c r="O553" s="57"/>
      <c r="P553" s="57"/>
      <c r="Q553" s="57"/>
      <c r="R553" s="57"/>
      <c r="S553" s="57"/>
      <c r="T553" s="57"/>
      <c r="U553" s="57"/>
      <c r="V553" s="57"/>
      <c r="W553" s="57"/>
      <c r="X553" s="57"/>
      <c r="Y553" s="57"/>
      <c r="Z553" s="57"/>
      <c r="AA553" s="57"/>
      <c r="AB553" s="57"/>
      <c r="AC553" s="57"/>
      <c r="AD553" s="57"/>
      <c r="AE553" s="57"/>
      <c r="AF553" s="57"/>
      <c r="AG553" s="421"/>
      <c r="AH553" s="395">
        <f>+AH554</f>
        <v>0</v>
      </c>
      <c r="AI553" s="84">
        <f t="shared" ref="AI553:CB554" si="1701">+AI554</f>
        <v>0</v>
      </c>
      <c r="AJ553" s="84">
        <f t="shared" si="1701"/>
        <v>0</v>
      </c>
      <c r="AK553" s="318">
        <f t="shared" si="1586"/>
        <v>0</v>
      </c>
      <c r="AL553" s="395">
        <f t="shared" si="1701"/>
        <v>0</v>
      </c>
      <c r="AM553" s="84">
        <f t="shared" si="1701"/>
        <v>0</v>
      </c>
      <c r="AN553" s="84">
        <f t="shared" si="1701"/>
        <v>0</v>
      </c>
      <c r="AO553" s="396">
        <f t="shared" si="1587"/>
        <v>0</v>
      </c>
      <c r="AP553" s="529">
        <f t="shared" si="1701"/>
        <v>0</v>
      </c>
      <c r="AQ553" s="84">
        <f t="shared" si="1701"/>
        <v>0</v>
      </c>
      <c r="AR553" s="84">
        <f t="shared" si="1701"/>
        <v>0</v>
      </c>
      <c r="AS553" s="318">
        <f t="shared" si="1588"/>
        <v>0</v>
      </c>
      <c r="AT553" s="395">
        <f t="shared" si="1701"/>
        <v>0</v>
      </c>
      <c r="AU553" s="84">
        <f t="shared" si="1701"/>
        <v>0</v>
      </c>
      <c r="AV553" s="84">
        <f t="shared" si="1701"/>
        <v>0</v>
      </c>
      <c r="AW553" s="396">
        <f t="shared" si="1589"/>
        <v>0</v>
      </c>
      <c r="AX553" s="529">
        <f t="shared" si="1701"/>
        <v>0</v>
      </c>
      <c r="AY553" s="84">
        <f t="shared" si="1701"/>
        <v>0</v>
      </c>
      <c r="AZ553" s="84">
        <f t="shared" si="1701"/>
        <v>0</v>
      </c>
      <c r="BA553" s="318">
        <f t="shared" si="1590"/>
        <v>0</v>
      </c>
      <c r="BB553" s="395">
        <f t="shared" si="1701"/>
        <v>0</v>
      </c>
      <c r="BC553" s="84">
        <f t="shared" si="1701"/>
        <v>0</v>
      </c>
      <c r="BD553" s="84">
        <f t="shared" si="1701"/>
        <v>0</v>
      </c>
      <c r="BE553" s="396">
        <f t="shared" si="1592"/>
        <v>0</v>
      </c>
      <c r="BF553" s="529">
        <f t="shared" si="1701"/>
        <v>0</v>
      </c>
      <c r="BG553" s="84">
        <f t="shared" si="1701"/>
        <v>0</v>
      </c>
      <c r="BH553" s="84">
        <f t="shared" si="1701"/>
        <v>0</v>
      </c>
      <c r="BI553" s="318">
        <f t="shared" si="1593"/>
        <v>0</v>
      </c>
      <c r="BJ553" s="395">
        <f t="shared" si="1701"/>
        <v>0</v>
      </c>
      <c r="BK553" s="84">
        <f t="shared" si="1701"/>
        <v>0</v>
      </c>
      <c r="BL553" s="84">
        <f t="shared" si="1701"/>
        <v>0</v>
      </c>
      <c r="BM553" s="396">
        <f t="shared" si="1594"/>
        <v>0</v>
      </c>
      <c r="BN553" s="529">
        <f t="shared" si="1701"/>
        <v>0</v>
      </c>
      <c r="BO553" s="84">
        <f t="shared" si="1701"/>
        <v>0</v>
      </c>
      <c r="BP553" s="84">
        <f t="shared" si="1701"/>
        <v>0</v>
      </c>
      <c r="BQ553" s="318">
        <f t="shared" si="1595"/>
        <v>0</v>
      </c>
      <c r="BR553" s="395">
        <f t="shared" si="1701"/>
        <v>0</v>
      </c>
      <c r="BS553" s="84">
        <f t="shared" si="1701"/>
        <v>0</v>
      </c>
      <c r="BT553" s="84">
        <f t="shared" si="1701"/>
        <v>0</v>
      </c>
      <c r="BU553" s="396">
        <f t="shared" si="1596"/>
        <v>0</v>
      </c>
      <c r="BV553" s="529">
        <f t="shared" si="1701"/>
        <v>0</v>
      </c>
      <c r="BW553" s="84">
        <f t="shared" si="1701"/>
        <v>0</v>
      </c>
      <c r="BX553" s="84">
        <f t="shared" si="1701"/>
        <v>0</v>
      </c>
      <c r="BY553" s="318">
        <f t="shared" si="1597"/>
        <v>0</v>
      </c>
      <c r="BZ553" s="395">
        <f t="shared" si="1701"/>
        <v>0</v>
      </c>
      <c r="CA553" s="84">
        <f t="shared" si="1701"/>
        <v>0</v>
      </c>
      <c r="CB553" s="84">
        <f t="shared" si="1701"/>
        <v>0</v>
      </c>
      <c r="CC553" s="396">
        <f t="shared" si="1598"/>
        <v>0</v>
      </c>
      <c r="CD553" s="395">
        <f t="shared" si="1693"/>
        <v>0</v>
      </c>
      <c r="CE553" s="84">
        <f t="shared" si="1693"/>
        <v>0</v>
      </c>
      <c r="CF553" s="84">
        <f t="shared" si="1693"/>
        <v>0</v>
      </c>
      <c r="CG553" s="396">
        <f t="shared" si="1693"/>
        <v>0</v>
      </c>
      <c r="CH553" s="695"/>
      <c r="CI553" s="118"/>
      <c r="CJ553" s="807">
        <f>IF(H553=0,IF(CD553&gt;0,"Error",H553-CD553),H553-CD553)</f>
        <v>855752</v>
      </c>
      <c r="CK553" s="808">
        <f t="shared" ref="CK553:CK554" si="1702">IF(I553=0,IF(CE553&gt;0,"Error",I553-CE553),I553-CE553)</f>
        <v>0</v>
      </c>
      <c r="CL553" s="808">
        <f t="shared" ref="CL553:CL554" si="1703">IF(J553=0,IF(CF553&gt;0,"Error",J553-CF553),J553-CF553)</f>
        <v>4754180</v>
      </c>
      <c r="CM553" s="809">
        <f t="shared" ref="CM553:CM554" si="1704">IF(K553=0,IF(CG553&gt;0,"Error",K553-CG553),K553-CG553)</f>
        <v>5609932</v>
      </c>
      <c r="CN553" s="807">
        <v>0</v>
      </c>
      <c r="CO553" s="808">
        <f t="shared" si="1666"/>
        <v>0</v>
      </c>
      <c r="CP553" s="808">
        <f t="shared" si="1667"/>
        <v>0</v>
      </c>
      <c r="CQ553" s="808">
        <f t="shared" si="1668"/>
        <v>0</v>
      </c>
      <c r="CR553" s="887">
        <f t="shared" si="1669"/>
        <v>0</v>
      </c>
      <c r="CS553" s="809">
        <f t="shared" si="1670"/>
        <v>0</v>
      </c>
      <c r="CT553" s="2">
        <f t="shared" si="1671"/>
        <v>0</v>
      </c>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c r="JL553" s="2"/>
      <c r="JM553" s="2"/>
      <c r="JN553" s="2"/>
      <c r="JO553" s="2"/>
      <c r="JP553" s="2"/>
      <c r="JQ553" s="2"/>
      <c r="JR553" s="2"/>
      <c r="JS553" s="2"/>
      <c r="JT553" s="2"/>
      <c r="JU553" s="2"/>
      <c r="JV553" s="2"/>
      <c r="JW553" s="2"/>
      <c r="JX553" s="2"/>
      <c r="JY553" s="2"/>
      <c r="JZ553" s="2"/>
      <c r="KA553" s="2"/>
      <c r="KB553" s="2"/>
      <c r="KC553" s="2"/>
      <c r="KD553" s="2"/>
      <c r="KE553" s="2"/>
      <c r="KF553" s="2"/>
      <c r="KG553" s="2"/>
      <c r="KH553" s="2"/>
      <c r="KI553" s="2"/>
      <c r="KJ553" s="2"/>
      <c r="KK553" s="2"/>
      <c r="KL553" s="2"/>
      <c r="KM553" s="2"/>
      <c r="KN553" s="2"/>
      <c r="KO553" s="2"/>
      <c r="KP553" s="2"/>
      <c r="KQ553" s="2"/>
      <c r="KR553" s="2"/>
      <c r="KS553" s="2"/>
      <c r="KT553" s="2"/>
      <c r="KU553" s="2"/>
      <c r="KV553" s="2"/>
      <c r="KW553" s="2"/>
      <c r="KX553" s="2"/>
      <c r="KY553" s="2"/>
      <c r="KZ553" s="2"/>
      <c r="LA553" s="2"/>
      <c r="LB553" s="2"/>
      <c r="LC553" s="2"/>
      <c r="LD553" s="2"/>
      <c r="LE553" s="2"/>
      <c r="LF553" s="2"/>
      <c r="LG553" s="2"/>
      <c r="LH553" s="2"/>
      <c r="LI553" s="2"/>
      <c r="LJ553" s="2"/>
      <c r="LK553" s="2"/>
      <c r="LL553" s="2"/>
      <c r="LM553" s="2"/>
      <c r="LN553" s="2"/>
      <c r="LO553" s="2"/>
      <c r="LP553" s="2"/>
      <c r="LQ553" s="2"/>
      <c r="LR553" s="2"/>
      <c r="LS553" s="2"/>
      <c r="LT553" s="2"/>
      <c r="LU553" s="2"/>
      <c r="LV553" s="2"/>
      <c r="LW553" s="2"/>
      <c r="LX553" s="2"/>
      <c r="LY553" s="2"/>
      <c r="LZ553" s="2"/>
      <c r="MA553" s="2"/>
      <c r="MB553" s="2"/>
      <c r="MC553" s="2"/>
      <c r="MD553" s="2"/>
      <c r="ME553" s="2"/>
      <c r="MF553" s="2"/>
      <c r="MG553" s="2"/>
      <c r="MH553" s="2"/>
      <c r="MI553" s="2"/>
      <c r="MJ553" s="2"/>
      <c r="MK553" s="2"/>
      <c r="ML553" s="2"/>
      <c r="MM553" s="2"/>
      <c r="MN553" s="2"/>
      <c r="MO553" s="2"/>
      <c r="MP553" s="2"/>
      <c r="MQ553" s="2"/>
      <c r="MR553" s="2"/>
      <c r="MS553" s="2"/>
      <c r="MT553" s="2"/>
      <c r="MU553" s="2"/>
      <c r="MV553" s="2"/>
      <c r="MW553" s="2"/>
      <c r="MX553" s="2"/>
      <c r="MY553" s="2"/>
      <c r="MZ553" s="2"/>
      <c r="NA553" s="2"/>
      <c r="NB553" s="2"/>
      <c r="NC553" s="2"/>
      <c r="ND553" s="2"/>
      <c r="NE553" s="2"/>
      <c r="NF553" s="2"/>
      <c r="NG553" s="2"/>
      <c r="NH553" s="2"/>
      <c r="NI553" s="2"/>
      <c r="NJ553" s="2"/>
      <c r="NK553" s="2"/>
      <c r="NL553" s="2"/>
      <c r="NM553" s="2"/>
      <c r="NN553" s="2"/>
      <c r="NO553" s="2"/>
      <c r="NP553" s="2"/>
      <c r="NQ553" s="2"/>
      <c r="NR553" s="2"/>
      <c r="NS553" s="2"/>
      <c r="NT553" s="2"/>
      <c r="NU553" s="2"/>
      <c r="NV553" s="2"/>
      <c r="NW553" s="2"/>
      <c r="NX553" s="2"/>
      <c r="NY553" s="2"/>
      <c r="NZ553" s="2"/>
      <c r="OA553" s="2"/>
      <c r="OB553" s="2"/>
      <c r="OC553" s="2"/>
      <c r="OD553" s="2"/>
      <c r="OE553" s="2"/>
      <c r="OF553" s="2"/>
      <c r="OG553" s="2"/>
      <c r="OH553" s="2"/>
      <c r="OI553" s="2"/>
      <c r="OJ553" s="2"/>
      <c r="OK553" s="2"/>
      <c r="OL553" s="2"/>
      <c r="OM553" s="2"/>
      <c r="ON553" s="2"/>
      <c r="OO553" s="2"/>
      <c r="OP553" s="2"/>
      <c r="OQ553" s="2"/>
      <c r="OR553" s="2"/>
      <c r="OS553" s="2"/>
      <c r="OT553" s="2"/>
      <c r="OU553" s="2"/>
      <c r="OV553" s="2"/>
      <c r="OW553" s="2"/>
      <c r="OX553" s="2"/>
      <c r="OY553" s="2"/>
      <c r="OZ553" s="2"/>
      <c r="PA553" s="2"/>
      <c r="PB553" s="2"/>
      <c r="PC553" s="2"/>
      <c r="PD553" s="2"/>
      <c r="PE553" s="2"/>
      <c r="PF553" s="2"/>
      <c r="PG553" s="2"/>
      <c r="PH553" s="2"/>
      <c r="PI553" s="2"/>
      <c r="PJ553" s="2"/>
      <c r="PK553" s="2"/>
      <c r="PL553" s="2"/>
      <c r="PM553" s="2"/>
      <c r="PN553" s="2"/>
      <c r="PO553" s="2"/>
      <c r="PP553" s="2"/>
      <c r="PQ553" s="2"/>
      <c r="PR553" s="2"/>
      <c r="PS553" s="2"/>
      <c r="PT553" s="2"/>
      <c r="PU553" s="2"/>
      <c r="PV553" s="2"/>
      <c r="PW553" s="2"/>
      <c r="PX553" s="2"/>
      <c r="PY553" s="2"/>
      <c r="PZ553" s="2"/>
      <c r="QA553" s="2"/>
      <c r="QB553" s="2"/>
      <c r="QC553" s="2"/>
      <c r="QD553" s="2"/>
      <c r="QE553" s="2"/>
      <c r="QF553" s="2"/>
      <c r="QG553" s="2"/>
      <c r="QH553" s="2"/>
      <c r="QI553" s="2"/>
      <c r="QJ553" s="2"/>
      <c r="QK553" s="2"/>
      <c r="QL553" s="2"/>
      <c r="QM553" s="2"/>
      <c r="QN553" s="2"/>
      <c r="QO553" s="2"/>
      <c r="QP553" s="2"/>
      <c r="QQ553" s="2"/>
      <c r="QR553" s="2"/>
      <c r="QS553" s="2"/>
      <c r="QT553" s="2"/>
      <c r="QU553" s="2"/>
      <c r="QV553" s="2"/>
      <c r="QW553" s="2"/>
      <c r="QX553" s="2"/>
      <c r="QY553" s="2"/>
      <c r="QZ553" s="2"/>
      <c r="RA553" s="2"/>
      <c r="RB553" s="2"/>
      <c r="RC553" s="2"/>
      <c r="RD553" s="2"/>
      <c r="RE553" s="2"/>
      <c r="RF553" s="2"/>
      <c r="RG553" s="2"/>
      <c r="RH553" s="2"/>
      <c r="RI553" s="2"/>
      <c r="RJ553" s="2"/>
      <c r="RK553" s="2"/>
      <c r="RL553" s="2"/>
      <c r="RM553" s="2"/>
      <c r="RN553" s="2"/>
      <c r="RO553" s="2"/>
      <c r="RP553" s="2"/>
      <c r="RQ553" s="2"/>
      <c r="RR553" s="2"/>
      <c r="RS553" s="2"/>
      <c r="RT553" s="2"/>
      <c r="RU553" s="2"/>
      <c r="RV553" s="2"/>
      <c r="RW553" s="2"/>
      <c r="RX553" s="2"/>
      <c r="RY553" s="2"/>
      <c r="RZ553" s="2"/>
      <c r="SA553" s="2"/>
      <c r="SB553" s="2"/>
      <c r="SC553" s="2"/>
      <c r="SD553" s="2"/>
      <c r="SE553" s="2"/>
      <c r="SF553" s="2"/>
      <c r="SG553" s="2"/>
      <c r="SH553" s="2"/>
      <c r="SI553" s="2"/>
      <c r="SJ553" s="2"/>
      <c r="SK553" s="2"/>
      <c r="SL553" s="2"/>
      <c r="SM553" s="2"/>
      <c r="SN553" s="2"/>
      <c r="SO553" s="2"/>
      <c r="SP553" s="2"/>
      <c r="SQ553" s="2"/>
      <c r="SR553" s="2"/>
      <c r="SS553" s="2"/>
      <c r="ST553" s="2"/>
      <c r="SU553" s="2"/>
      <c r="SV553" s="2"/>
      <c r="SW553" s="2"/>
      <c r="SX553" s="2"/>
      <c r="SY553" s="2"/>
      <c r="SZ553" s="2"/>
      <c r="TA553" s="2"/>
      <c r="TB553" s="2"/>
      <c r="TC553" s="2"/>
      <c r="TD553" s="2"/>
      <c r="TE553" s="2"/>
      <c r="TF553" s="2"/>
      <c r="TG553" s="2"/>
      <c r="TH553" s="2"/>
      <c r="TI553" s="2"/>
      <c r="TJ553" s="2"/>
      <c r="TK553" s="2"/>
      <c r="TL553" s="2"/>
      <c r="TM553" s="2"/>
      <c r="TN553" s="2"/>
      <c r="TO553" s="2"/>
      <c r="TP553" s="2"/>
      <c r="TQ553" s="2"/>
      <c r="TR553" s="2"/>
      <c r="TS553" s="2"/>
      <c r="TT553" s="2"/>
      <c r="TU553" s="2"/>
      <c r="TV553" s="2"/>
      <c r="TW553" s="2"/>
      <c r="TX553" s="2"/>
      <c r="TY553" s="2"/>
      <c r="TZ553" s="2"/>
      <c r="UA553" s="2"/>
      <c r="UB553" s="2"/>
      <c r="UC553" s="2"/>
      <c r="UD553" s="2"/>
      <c r="UE553" s="2"/>
      <c r="UF553" s="2"/>
      <c r="UG553" s="2"/>
      <c r="UH553" s="2"/>
      <c r="UI553" s="2"/>
      <c r="UJ553" s="2"/>
      <c r="UK553" s="2"/>
      <c r="UL553" s="2"/>
      <c r="UM553" s="2"/>
      <c r="UN553" s="2"/>
      <c r="UO553" s="2"/>
      <c r="UP553" s="2"/>
      <c r="UQ553" s="2"/>
      <c r="UR553" s="2"/>
      <c r="US553" s="2"/>
      <c r="UT553" s="2"/>
      <c r="UU553" s="2"/>
      <c r="UV553" s="2"/>
      <c r="UW553" s="2"/>
      <c r="UX553" s="2"/>
      <c r="UY553" s="2"/>
      <c r="UZ553" s="2"/>
      <c r="VA553" s="2"/>
      <c r="VB553" s="2"/>
      <c r="VC553" s="2"/>
      <c r="VD553" s="2"/>
      <c r="VE553" s="2"/>
      <c r="VF553" s="2"/>
      <c r="VG553" s="2"/>
      <c r="VH553" s="2"/>
      <c r="VI553" s="2"/>
      <c r="VJ553" s="2"/>
      <c r="VK553" s="2"/>
      <c r="VL553" s="2"/>
      <c r="VM553" s="2"/>
      <c r="VN553" s="2"/>
      <c r="VO553" s="2"/>
      <c r="VP553" s="2"/>
      <c r="VQ553" s="2"/>
      <c r="VR553" s="2"/>
      <c r="VS553" s="2"/>
      <c r="VT553" s="2"/>
      <c r="VU553" s="2"/>
      <c r="VV553" s="2"/>
      <c r="VW553" s="2"/>
      <c r="VX553" s="2"/>
      <c r="VY553" s="2"/>
      <c r="VZ553" s="2"/>
      <c r="WA553" s="2"/>
      <c r="WB553" s="2"/>
      <c r="WC553" s="2"/>
      <c r="WD553" s="2"/>
      <c r="WE553" s="2"/>
      <c r="WF553" s="2"/>
      <c r="WG553" s="2"/>
      <c r="WH553" s="2"/>
      <c r="WI553" s="2"/>
      <c r="WJ553" s="2"/>
      <c r="WK553" s="2"/>
      <c r="WL553" s="2"/>
      <c r="WM553" s="2"/>
      <c r="WN553" s="2"/>
    </row>
    <row r="554" spans="1:612" ht="24.75" customHeight="1" x14ac:dyDescent="0.25">
      <c r="B554" s="580" t="str">
        <f t="shared" si="1591"/>
        <v>C5</v>
      </c>
      <c r="C554" s="597" t="s">
        <v>449</v>
      </c>
      <c r="D554" s="630">
        <f t="shared" si="1700"/>
        <v>0</v>
      </c>
      <c r="E554" s="38">
        <f t="shared" si="1700"/>
        <v>0</v>
      </c>
      <c r="F554" s="38">
        <f t="shared" si="1700"/>
        <v>0</v>
      </c>
      <c r="G554" s="38">
        <f t="shared" si="1700"/>
        <v>0</v>
      </c>
      <c r="H554" s="38">
        <f t="shared" si="1700"/>
        <v>855752</v>
      </c>
      <c r="I554" s="38">
        <f t="shared" si="1700"/>
        <v>0</v>
      </c>
      <c r="J554" s="38">
        <f t="shared" si="1700"/>
        <v>4754180</v>
      </c>
      <c r="K554" s="631">
        <f t="shared" si="1700"/>
        <v>5609932</v>
      </c>
      <c r="L554" s="584"/>
      <c r="M554" s="38"/>
      <c r="N554" s="76"/>
      <c r="O554" s="39"/>
      <c r="P554" s="39"/>
      <c r="Q554" s="77"/>
      <c r="R554" s="77"/>
      <c r="S554" s="77"/>
      <c r="T554" s="78"/>
      <c r="U554" s="77"/>
      <c r="V554" s="40"/>
      <c r="W554" s="40"/>
      <c r="X554" s="40"/>
      <c r="Y554" s="40"/>
      <c r="Z554" s="40"/>
      <c r="AA554" s="40"/>
      <c r="AB554" s="40"/>
      <c r="AC554" s="40"/>
      <c r="AD554" s="40"/>
      <c r="AE554" s="40"/>
      <c r="AF554" s="40"/>
      <c r="AG554" s="414"/>
      <c r="AH554" s="333">
        <f>+AH555</f>
        <v>0</v>
      </c>
      <c r="AI554" s="22">
        <f t="shared" si="1701"/>
        <v>0</v>
      </c>
      <c r="AJ554" s="22">
        <f t="shared" si="1701"/>
        <v>0</v>
      </c>
      <c r="AK554" s="281">
        <f t="shared" si="1586"/>
        <v>0</v>
      </c>
      <c r="AL554" s="333">
        <f t="shared" si="1701"/>
        <v>0</v>
      </c>
      <c r="AM554" s="22">
        <f t="shared" si="1701"/>
        <v>0</v>
      </c>
      <c r="AN554" s="22">
        <f t="shared" si="1701"/>
        <v>0</v>
      </c>
      <c r="AO554" s="334">
        <f t="shared" si="1587"/>
        <v>0</v>
      </c>
      <c r="AP554" s="492">
        <f t="shared" si="1701"/>
        <v>0</v>
      </c>
      <c r="AQ554" s="22">
        <f t="shared" si="1701"/>
        <v>0</v>
      </c>
      <c r="AR554" s="22">
        <f t="shared" si="1701"/>
        <v>0</v>
      </c>
      <c r="AS554" s="281">
        <f t="shared" si="1588"/>
        <v>0</v>
      </c>
      <c r="AT554" s="333">
        <f t="shared" si="1701"/>
        <v>0</v>
      </c>
      <c r="AU554" s="22">
        <f t="shared" si="1701"/>
        <v>0</v>
      </c>
      <c r="AV554" s="22">
        <f t="shared" si="1701"/>
        <v>0</v>
      </c>
      <c r="AW554" s="334">
        <f t="shared" si="1589"/>
        <v>0</v>
      </c>
      <c r="AX554" s="492">
        <f t="shared" si="1701"/>
        <v>0</v>
      </c>
      <c r="AY554" s="22">
        <f t="shared" si="1701"/>
        <v>0</v>
      </c>
      <c r="AZ554" s="22">
        <f t="shared" si="1701"/>
        <v>0</v>
      </c>
      <c r="BA554" s="281">
        <f t="shared" si="1590"/>
        <v>0</v>
      </c>
      <c r="BB554" s="333">
        <f t="shared" si="1701"/>
        <v>0</v>
      </c>
      <c r="BC554" s="22">
        <f t="shared" si="1701"/>
        <v>0</v>
      </c>
      <c r="BD554" s="22">
        <f t="shared" si="1701"/>
        <v>0</v>
      </c>
      <c r="BE554" s="334">
        <f t="shared" si="1592"/>
        <v>0</v>
      </c>
      <c r="BF554" s="492">
        <f t="shared" si="1701"/>
        <v>0</v>
      </c>
      <c r="BG554" s="22">
        <f t="shared" si="1701"/>
        <v>0</v>
      </c>
      <c r="BH554" s="22">
        <f t="shared" si="1701"/>
        <v>0</v>
      </c>
      <c r="BI554" s="281">
        <f t="shared" si="1593"/>
        <v>0</v>
      </c>
      <c r="BJ554" s="333">
        <f t="shared" si="1701"/>
        <v>0</v>
      </c>
      <c r="BK554" s="22">
        <f t="shared" si="1701"/>
        <v>0</v>
      </c>
      <c r="BL554" s="22">
        <f t="shared" si="1701"/>
        <v>0</v>
      </c>
      <c r="BM554" s="334">
        <f t="shared" si="1594"/>
        <v>0</v>
      </c>
      <c r="BN554" s="492">
        <f t="shared" si="1701"/>
        <v>0</v>
      </c>
      <c r="BO554" s="22">
        <f t="shared" si="1701"/>
        <v>0</v>
      </c>
      <c r="BP554" s="22">
        <f t="shared" si="1701"/>
        <v>0</v>
      </c>
      <c r="BQ554" s="281">
        <f t="shared" si="1595"/>
        <v>0</v>
      </c>
      <c r="BR554" s="333">
        <f t="shared" si="1701"/>
        <v>0</v>
      </c>
      <c r="BS554" s="22">
        <f t="shared" si="1701"/>
        <v>0</v>
      </c>
      <c r="BT554" s="22">
        <f t="shared" si="1701"/>
        <v>0</v>
      </c>
      <c r="BU554" s="334">
        <f t="shared" si="1596"/>
        <v>0</v>
      </c>
      <c r="BV554" s="492">
        <f t="shared" si="1701"/>
        <v>0</v>
      </c>
      <c r="BW554" s="22">
        <f t="shared" si="1701"/>
        <v>0</v>
      </c>
      <c r="BX554" s="22">
        <f t="shared" si="1701"/>
        <v>0</v>
      </c>
      <c r="BY554" s="281">
        <f t="shared" si="1597"/>
        <v>0</v>
      </c>
      <c r="BZ554" s="333">
        <f t="shared" si="1701"/>
        <v>0</v>
      </c>
      <c r="CA554" s="22">
        <f t="shared" si="1701"/>
        <v>0</v>
      </c>
      <c r="CB554" s="22">
        <f t="shared" si="1701"/>
        <v>0</v>
      </c>
      <c r="CC554" s="334">
        <f t="shared" si="1598"/>
        <v>0</v>
      </c>
      <c r="CD554" s="333">
        <f t="shared" si="1693"/>
        <v>0</v>
      </c>
      <c r="CE554" s="22">
        <f t="shared" si="1693"/>
        <v>0</v>
      </c>
      <c r="CF554" s="22">
        <f t="shared" si="1693"/>
        <v>0</v>
      </c>
      <c r="CG554" s="334">
        <f t="shared" si="1693"/>
        <v>0</v>
      </c>
      <c r="CH554" s="695" t="s">
        <v>739</v>
      </c>
      <c r="CI554" s="118" t="s">
        <v>766</v>
      </c>
      <c r="CJ554" s="750">
        <f>IF(H554=0,IF(CD554&gt;0,"Error",H554-CD554),H554-CD554)</f>
        <v>855752</v>
      </c>
      <c r="CK554" s="751">
        <f t="shared" si="1702"/>
        <v>0</v>
      </c>
      <c r="CL554" s="751">
        <f t="shared" si="1703"/>
        <v>4754180</v>
      </c>
      <c r="CM554" s="752">
        <f t="shared" si="1704"/>
        <v>5609932</v>
      </c>
      <c r="CN554" s="750">
        <v>0</v>
      </c>
      <c r="CO554" s="751">
        <f t="shared" si="1666"/>
        <v>0</v>
      </c>
      <c r="CP554" s="751">
        <f t="shared" si="1667"/>
        <v>0</v>
      </c>
      <c r="CQ554" s="751">
        <f t="shared" si="1668"/>
        <v>0</v>
      </c>
      <c r="CR554" s="863">
        <f t="shared" si="1669"/>
        <v>0</v>
      </c>
      <c r="CS554" s="752">
        <f t="shared" si="1670"/>
        <v>0</v>
      </c>
      <c r="CT554" s="2">
        <f t="shared" si="1671"/>
        <v>0</v>
      </c>
    </row>
    <row r="555" spans="1:612" ht="24.75" customHeight="1" x14ac:dyDescent="0.25">
      <c r="B555" s="580" t="str">
        <f t="shared" si="1591"/>
        <v>C5</v>
      </c>
      <c r="C555" s="608" t="s">
        <v>450</v>
      </c>
      <c r="D555" s="654"/>
      <c r="E555" s="195"/>
      <c r="F555" s="195"/>
      <c r="G555" s="195"/>
      <c r="H555" s="195">
        <v>855752</v>
      </c>
      <c r="I555" s="195"/>
      <c r="J555" s="195">
        <v>4754180</v>
      </c>
      <c r="K555" s="655">
        <f>+H555+I555+J555</f>
        <v>5609932</v>
      </c>
      <c r="L555" s="592"/>
      <c r="M555" s="195"/>
      <c r="N555" s="196" t="s">
        <v>332</v>
      </c>
      <c r="O555" s="197"/>
      <c r="P555" s="197"/>
      <c r="Q555" s="197"/>
      <c r="R555" s="197"/>
      <c r="S555" s="197"/>
      <c r="T555" s="197"/>
      <c r="U555" s="197"/>
      <c r="V555" s="197"/>
      <c r="W555" s="197"/>
      <c r="X555" s="197"/>
      <c r="Y555" s="197"/>
      <c r="Z555" s="197"/>
      <c r="AA555" s="197"/>
      <c r="AB555" s="197"/>
      <c r="AC555" s="197"/>
      <c r="AD555" s="197"/>
      <c r="AE555" s="197"/>
      <c r="AF555" s="197"/>
      <c r="AG555" s="420"/>
      <c r="AH555" s="391"/>
      <c r="AI555" s="202"/>
      <c r="AJ555" s="202"/>
      <c r="AK555" s="316">
        <f t="shared" si="1586"/>
        <v>0</v>
      </c>
      <c r="AL555" s="391"/>
      <c r="AM555" s="202"/>
      <c r="AN555" s="202"/>
      <c r="AO555" s="392">
        <f t="shared" si="1587"/>
        <v>0</v>
      </c>
      <c r="AP555" s="527"/>
      <c r="AQ555" s="202"/>
      <c r="AR555" s="202"/>
      <c r="AS555" s="316">
        <f t="shared" si="1588"/>
        <v>0</v>
      </c>
      <c r="AT555" s="391"/>
      <c r="AU555" s="202"/>
      <c r="AV555" s="202"/>
      <c r="AW555" s="392">
        <f t="shared" si="1589"/>
        <v>0</v>
      </c>
      <c r="AX555" s="527"/>
      <c r="AY555" s="202"/>
      <c r="AZ555" s="202"/>
      <c r="BA555" s="316">
        <f t="shared" si="1590"/>
        <v>0</v>
      </c>
      <c r="BB555" s="391"/>
      <c r="BC555" s="202"/>
      <c r="BD555" s="202"/>
      <c r="BE555" s="392">
        <f>BB555+BC555+BD555</f>
        <v>0</v>
      </c>
      <c r="BF555" s="527"/>
      <c r="BG555" s="202"/>
      <c r="BH555" s="202"/>
      <c r="BI555" s="316">
        <f t="shared" si="1593"/>
        <v>0</v>
      </c>
      <c r="BJ555" s="391"/>
      <c r="BK555" s="202"/>
      <c r="BL555" s="202"/>
      <c r="BM555" s="392">
        <f t="shared" si="1594"/>
        <v>0</v>
      </c>
      <c r="BN555" s="527"/>
      <c r="BO555" s="202"/>
      <c r="BP555" s="202"/>
      <c r="BQ555" s="316">
        <f t="shared" si="1595"/>
        <v>0</v>
      </c>
      <c r="BR555" s="391"/>
      <c r="BS555" s="202"/>
      <c r="BT555" s="202"/>
      <c r="BU555" s="392">
        <f t="shared" si="1596"/>
        <v>0</v>
      </c>
      <c r="BV555" s="527"/>
      <c r="BW555" s="202"/>
      <c r="BX555" s="202"/>
      <c r="BY555" s="316">
        <f t="shared" si="1597"/>
        <v>0</v>
      </c>
      <c r="BZ555" s="391"/>
      <c r="CA555" s="202"/>
      <c r="CB555" s="202"/>
      <c r="CC555" s="392">
        <f t="shared" si="1598"/>
        <v>0</v>
      </c>
      <c r="CD555" s="391">
        <f t="shared" si="1693"/>
        <v>0</v>
      </c>
      <c r="CE555" s="202">
        <f t="shared" si="1693"/>
        <v>0</v>
      </c>
      <c r="CF555" s="202">
        <f t="shared" si="1693"/>
        <v>0</v>
      </c>
      <c r="CG555" s="392">
        <f t="shared" si="1693"/>
        <v>0</v>
      </c>
      <c r="CH555" s="695" t="s">
        <v>739</v>
      </c>
      <c r="CI555" s="118" t="s">
        <v>766</v>
      </c>
      <c r="CJ555" s="801"/>
      <c r="CK555" s="802"/>
      <c r="CL555" s="802"/>
      <c r="CM555" s="803"/>
      <c r="CN555" s="801">
        <v>0</v>
      </c>
      <c r="CO555" s="802">
        <f t="shared" si="1666"/>
        <v>0</v>
      </c>
      <c r="CP555" s="802">
        <f t="shared" si="1667"/>
        <v>0</v>
      </c>
      <c r="CQ555" s="802">
        <f t="shared" si="1668"/>
        <v>0</v>
      </c>
      <c r="CR555" s="885">
        <f t="shared" si="1669"/>
        <v>0</v>
      </c>
      <c r="CS555" s="803">
        <f t="shared" si="1670"/>
        <v>0</v>
      </c>
      <c r="CT555" s="2">
        <f t="shared" si="1671"/>
        <v>0</v>
      </c>
    </row>
    <row r="556" spans="1:612" ht="24.75" customHeight="1" x14ac:dyDescent="0.25">
      <c r="B556" s="580" t="str">
        <f t="shared" si="1591"/>
        <v>C5</v>
      </c>
      <c r="C556" s="596" t="s">
        <v>451</v>
      </c>
      <c r="D556" s="632">
        <f t="shared" ref="D556:K556" si="1705">+D557+D559</f>
        <v>0</v>
      </c>
      <c r="E556" s="34">
        <f t="shared" si="1705"/>
        <v>0</v>
      </c>
      <c r="F556" s="34">
        <f t="shared" si="1705"/>
        <v>0</v>
      </c>
      <c r="G556" s="34">
        <f t="shared" si="1705"/>
        <v>0</v>
      </c>
      <c r="H556" s="34">
        <f t="shared" si="1705"/>
        <v>38990</v>
      </c>
      <c r="I556" s="34">
        <f t="shared" si="1705"/>
        <v>0</v>
      </c>
      <c r="J556" s="34">
        <f t="shared" si="1705"/>
        <v>216610</v>
      </c>
      <c r="K556" s="633">
        <f t="shared" si="1705"/>
        <v>255600</v>
      </c>
      <c r="L556" s="585"/>
      <c r="M556" s="34"/>
      <c r="N556" s="57"/>
      <c r="O556" s="57"/>
      <c r="P556" s="57"/>
      <c r="Q556" s="57"/>
      <c r="R556" s="57"/>
      <c r="S556" s="57"/>
      <c r="T556" s="57"/>
      <c r="U556" s="57"/>
      <c r="V556" s="57"/>
      <c r="W556" s="57"/>
      <c r="X556" s="57"/>
      <c r="Y556" s="57"/>
      <c r="Z556" s="57"/>
      <c r="AA556" s="57"/>
      <c r="AB556" s="57"/>
      <c r="AC556" s="57"/>
      <c r="AD556" s="57"/>
      <c r="AE556" s="57"/>
      <c r="AF556" s="57"/>
      <c r="AG556" s="421"/>
      <c r="AH556" s="395">
        <f>+AH557+AH559</f>
        <v>0</v>
      </c>
      <c r="AI556" s="84">
        <f t="shared" ref="AI556:CB556" si="1706">+AI557+AI559</f>
        <v>0</v>
      </c>
      <c r="AJ556" s="84">
        <f t="shared" si="1706"/>
        <v>0</v>
      </c>
      <c r="AK556" s="318">
        <f t="shared" si="1586"/>
        <v>0</v>
      </c>
      <c r="AL556" s="395">
        <f t="shared" si="1706"/>
        <v>0</v>
      </c>
      <c r="AM556" s="84">
        <f t="shared" si="1706"/>
        <v>0</v>
      </c>
      <c r="AN556" s="84">
        <f t="shared" si="1706"/>
        <v>0</v>
      </c>
      <c r="AO556" s="396">
        <f t="shared" si="1587"/>
        <v>0</v>
      </c>
      <c r="AP556" s="529">
        <f t="shared" si="1706"/>
        <v>0</v>
      </c>
      <c r="AQ556" s="84">
        <f t="shared" si="1706"/>
        <v>0</v>
      </c>
      <c r="AR556" s="84">
        <f t="shared" si="1706"/>
        <v>0</v>
      </c>
      <c r="AS556" s="318">
        <f t="shared" si="1588"/>
        <v>0</v>
      </c>
      <c r="AT556" s="395">
        <f t="shared" si="1706"/>
        <v>0</v>
      </c>
      <c r="AU556" s="84">
        <f t="shared" si="1706"/>
        <v>0</v>
      </c>
      <c r="AV556" s="84">
        <f t="shared" si="1706"/>
        <v>0</v>
      </c>
      <c r="AW556" s="396">
        <f t="shared" si="1589"/>
        <v>0</v>
      </c>
      <c r="AX556" s="529">
        <f t="shared" si="1706"/>
        <v>0</v>
      </c>
      <c r="AY556" s="84">
        <f t="shared" si="1706"/>
        <v>0</v>
      </c>
      <c r="AZ556" s="84">
        <f t="shared" si="1706"/>
        <v>0</v>
      </c>
      <c r="BA556" s="318">
        <f t="shared" si="1590"/>
        <v>0</v>
      </c>
      <c r="BB556" s="395">
        <f t="shared" si="1706"/>
        <v>0</v>
      </c>
      <c r="BC556" s="84">
        <f t="shared" si="1706"/>
        <v>0</v>
      </c>
      <c r="BD556" s="84">
        <f t="shared" si="1706"/>
        <v>0</v>
      </c>
      <c r="BE556" s="396">
        <f t="shared" si="1592"/>
        <v>0</v>
      </c>
      <c r="BF556" s="529">
        <f t="shared" si="1706"/>
        <v>0</v>
      </c>
      <c r="BG556" s="84">
        <f t="shared" si="1706"/>
        <v>0</v>
      </c>
      <c r="BH556" s="84">
        <f t="shared" si="1706"/>
        <v>0</v>
      </c>
      <c r="BI556" s="318">
        <f t="shared" si="1593"/>
        <v>0</v>
      </c>
      <c r="BJ556" s="395">
        <f t="shared" si="1706"/>
        <v>0</v>
      </c>
      <c r="BK556" s="84">
        <f t="shared" si="1706"/>
        <v>0</v>
      </c>
      <c r="BL556" s="84">
        <f t="shared" si="1706"/>
        <v>0</v>
      </c>
      <c r="BM556" s="396">
        <f t="shared" si="1594"/>
        <v>0</v>
      </c>
      <c r="BN556" s="529">
        <f t="shared" si="1706"/>
        <v>0</v>
      </c>
      <c r="BO556" s="84">
        <f t="shared" si="1706"/>
        <v>0</v>
      </c>
      <c r="BP556" s="84">
        <f t="shared" si="1706"/>
        <v>0</v>
      </c>
      <c r="BQ556" s="318">
        <f t="shared" si="1595"/>
        <v>0</v>
      </c>
      <c r="BR556" s="395">
        <f t="shared" si="1706"/>
        <v>0</v>
      </c>
      <c r="BS556" s="84">
        <f t="shared" si="1706"/>
        <v>0</v>
      </c>
      <c r="BT556" s="84">
        <f t="shared" si="1706"/>
        <v>0</v>
      </c>
      <c r="BU556" s="396">
        <f t="shared" si="1596"/>
        <v>0</v>
      </c>
      <c r="BV556" s="529">
        <f t="shared" si="1706"/>
        <v>0</v>
      </c>
      <c r="BW556" s="84">
        <f t="shared" si="1706"/>
        <v>0</v>
      </c>
      <c r="BX556" s="84">
        <f t="shared" si="1706"/>
        <v>0</v>
      </c>
      <c r="BY556" s="318">
        <f t="shared" si="1597"/>
        <v>0</v>
      </c>
      <c r="BZ556" s="395">
        <f t="shared" si="1706"/>
        <v>0</v>
      </c>
      <c r="CA556" s="84">
        <f t="shared" si="1706"/>
        <v>0</v>
      </c>
      <c r="CB556" s="84">
        <f t="shared" si="1706"/>
        <v>0</v>
      </c>
      <c r="CC556" s="396">
        <f t="shared" si="1598"/>
        <v>0</v>
      </c>
      <c r="CD556" s="395">
        <f t="shared" si="1693"/>
        <v>0</v>
      </c>
      <c r="CE556" s="84">
        <f t="shared" si="1693"/>
        <v>0</v>
      </c>
      <c r="CF556" s="84">
        <f t="shared" si="1693"/>
        <v>0</v>
      </c>
      <c r="CG556" s="396">
        <f t="shared" si="1693"/>
        <v>0</v>
      </c>
      <c r="CH556" s="695"/>
      <c r="CI556" s="118"/>
      <c r="CJ556" s="807">
        <f>IF(H556=0,IF(CD556&gt;0,"Error",H556-CD556),H556-CD556)</f>
        <v>38990</v>
      </c>
      <c r="CK556" s="808">
        <f t="shared" ref="CK556:CK557" si="1707">IF(I556=0,IF(CE556&gt;0,"Error",I556-CE556),I556-CE556)</f>
        <v>0</v>
      </c>
      <c r="CL556" s="808">
        <f t="shared" ref="CL556:CL557" si="1708">IF(J556=0,IF(CF556&gt;0,"Error",J556-CF556),J556-CF556)</f>
        <v>216610</v>
      </c>
      <c r="CM556" s="809">
        <f t="shared" ref="CM556:CM557" si="1709">IF(K556=0,IF(CG556&gt;0,"Error",K556-CG556),K556-CG556)</f>
        <v>255600</v>
      </c>
      <c r="CN556" s="807">
        <v>0</v>
      </c>
      <c r="CO556" s="808">
        <f t="shared" si="1666"/>
        <v>0</v>
      </c>
      <c r="CP556" s="808">
        <f t="shared" si="1667"/>
        <v>0</v>
      </c>
      <c r="CQ556" s="808">
        <f t="shared" si="1668"/>
        <v>0</v>
      </c>
      <c r="CR556" s="887">
        <f t="shared" si="1669"/>
        <v>0</v>
      </c>
      <c r="CS556" s="809">
        <f t="shared" si="1670"/>
        <v>0</v>
      </c>
      <c r="CT556" s="2">
        <f t="shared" si="1671"/>
        <v>0</v>
      </c>
    </row>
    <row r="557" spans="1:612" ht="24.75" customHeight="1" x14ac:dyDescent="0.25">
      <c r="B557" s="580" t="str">
        <f t="shared" si="1591"/>
        <v>C5</v>
      </c>
      <c r="C557" s="597" t="s">
        <v>452</v>
      </c>
      <c r="D557" s="630">
        <f t="shared" ref="D557:K557" si="1710">+D558</f>
        <v>0</v>
      </c>
      <c r="E557" s="38">
        <f t="shared" si="1710"/>
        <v>0</v>
      </c>
      <c r="F557" s="38">
        <f t="shared" si="1710"/>
        <v>0</v>
      </c>
      <c r="G557" s="38">
        <f t="shared" si="1710"/>
        <v>0</v>
      </c>
      <c r="H557" s="38">
        <f t="shared" si="1710"/>
        <v>32949</v>
      </c>
      <c r="I557" s="38">
        <f t="shared" si="1710"/>
        <v>0</v>
      </c>
      <c r="J557" s="38">
        <f t="shared" si="1710"/>
        <v>183051</v>
      </c>
      <c r="K557" s="631">
        <f t="shared" si="1710"/>
        <v>216000</v>
      </c>
      <c r="L557" s="584"/>
      <c r="M557" s="38"/>
      <c r="N557" s="76"/>
      <c r="O557" s="39"/>
      <c r="P557" s="39"/>
      <c r="Q557" s="77"/>
      <c r="R557" s="77"/>
      <c r="S557" s="77"/>
      <c r="T557" s="78"/>
      <c r="U557" s="77"/>
      <c r="V557" s="40"/>
      <c r="W557" s="40"/>
      <c r="X557" s="40"/>
      <c r="Y557" s="40"/>
      <c r="Z557" s="40"/>
      <c r="AA557" s="40"/>
      <c r="AB557" s="40"/>
      <c r="AC557" s="40"/>
      <c r="AD557" s="40"/>
      <c r="AE557" s="40"/>
      <c r="AF557" s="40"/>
      <c r="AG557" s="414"/>
      <c r="AH557" s="333">
        <f>+AH558</f>
        <v>0</v>
      </c>
      <c r="AI557" s="22">
        <f t="shared" ref="AI557:CB557" si="1711">+AI558</f>
        <v>0</v>
      </c>
      <c r="AJ557" s="22">
        <f t="shared" si="1711"/>
        <v>0</v>
      </c>
      <c r="AK557" s="281">
        <f t="shared" si="1586"/>
        <v>0</v>
      </c>
      <c r="AL557" s="333">
        <f t="shared" si="1711"/>
        <v>0</v>
      </c>
      <c r="AM557" s="22">
        <f t="shared" si="1711"/>
        <v>0</v>
      </c>
      <c r="AN557" s="22">
        <f t="shared" si="1711"/>
        <v>0</v>
      </c>
      <c r="AO557" s="334">
        <f t="shared" si="1587"/>
        <v>0</v>
      </c>
      <c r="AP557" s="492">
        <f t="shared" si="1711"/>
        <v>0</v>
      </c>
      <c r="AQ557" s="22">
        <f t="shared" si="1711"/>
        <v>0</v>
      </c>
      <c r="AR557" s="22">
        <f t="shared" si="1711"/>
        <v>0</v>
      </c>
      <c r="AS557" s="281">
        <f t="shared" si="1588"/>
        <v>0</v>
      </c>
      <c r="AT557" s="333">
        <f t="shared" si="1711"/>
        <v>0</v>
      </c>
      <c r="AU557" s="22">
        <f t="shared" si="1711"/>
        <v>0</v>
      </c>
      <c r="AV557" s="22">
        <f t="shared" si="1711"/>
        <v>0</v>
      </c>
      <c r="AW557" s="334">
        <f t="shared" si="1589"/>
        <v>0</v>
      </c>
      <c r="AX557" s="492">
        <f t="shared" si="1711"/>
        <v>0</v>
      </c>
      <c r="AY557" s="22">
        <f t="shared" si="1711"/>
        <v>0</v>
      </c>
      <c r="AZ557" s="22">
        <f t="shared" si="1711"/>
        <v>0</v>
      </c>
      <c r="BA557" s="281">
        <f t="shared" si="1590"/>
        <v>0</v>
      </c>
      <c r="BB557" s="333">
        <f t="shared" si="1711"/>
        <v>0</v>
      </c>
      <c r="BC557" s="22">
        <f t="shared" si="1711"/>
        <v>0</v>
      </c>
      <c r="BD557" s="22">
        <f t="shared" si="1711"/>
        <v>0</v>
      </c>
      <c r="BE557" s="334">
        <f t="shared" si="1592"/>
        <v>0</v>
      </c>
      <c r="BF557" s="492">
        <f t="shared" si="1711"/>
        <v>0</v>
      </c>
      <c r="BG557" s="22">
        <f t="shared" si="1711"/>
        <v>0</v>
      </c>
      <c r="BH557" s="22">
        <f t="shared" si="1711"/>
        <v>0</v>
      </c>
      <c r="BI557" s="281">
        <f t="shared" si="1593"/>
        <v>0</v>
      </c>
      <c r="BJ557" s="333">
        <f t="shared" si="1711"/>
        <v>0</v>
      </c>
      <c r="BK557" s="22">
        <f t="shared" si="1711"/>
        <v>0</v>
      </c>
      <c r="BL557" s="22">
        <f t="shared" si="1711"/>
        <v>0</v>
      </c>
      <c r="BM557" s="334">
        <f t="shared" si="1594"/>
        <v>0</v>
      </c>
      <c r="BN557" s="492">
        <f t="shared" si="1711"/>
        <v>0</v>
      </c>
      <c r="BO557" s="22">
        <f t="shared" si="1711"/>
        <v>0</v>
      </c>
      <c r="BP557" s="22">
        <f t="shared" si="1711"/>
        <v>0</v>
      </c>
      <c r="BQ557" s="281">
        <f t="shared" si="1595"/>
        <v>0</v>
      </c>
      <c r="BR557" s="333">
        <f t="shared" si="1711"/>
        <v>0</v>
      </c>
      <c r="BS557" s="22">
        <f t="shared" si="1711"/>
        <v>0</v>
      </c>
      <c r="BT557" s="22">
        <f t="shared" si="1711"/>
        <v>0</v>
      </c>
      <c r="BU557" s="334">
        <f t="shared" si="1596"/>
        <v>0</v>
      </c>
      <c r="BV557" s="492">
        <f t="shared" si="1711"/>
        <v>0</v>
      </c>
      <c r="BW557" s="22">
        <f t="shared" si="1711"/>
        <v>0</v>
      </c>
      <c r="BX557" s="22">
        <f t="shared" si="1711"/>
        <v>0</v>
      </c>
      <c r="BY557" s="281">
        <f t="shared" si="1597"/>
        <v>0</v>
      </c>
      <c r="BZ557" s="333">
        <f t="shared" si="1711"/>
        <v>0</v>
      </c>
      <c r="CA557" s="22">
        <f t="shared" si="1711"/>
        <v>0</v>
      </c>
      <c r="CB557" s="22">
        <f t="shared" si="1711"/>
        <v>0</v>
      </c>
      <c r="CC557" s="334">
        <f t="shared" si="1598"/>
        <v>0</v>
      </c>
      <c r="CD557" s="333">
        <f t="shared" si="1693"/>
        <v>0</v>
      </c>
      <c r="CE557" s="22">
        <f t="shared" si="1693"/>
        <v>0</v>
      </c>
      <c r="CF557" s="22">
        <f t="shared" si="1693"/>
        <v>0</v>
      </c>
      <c r="CG557" s="334">
        <f t="shared" si="1693"/>
        <v>0</v>
      </c>
      <c r="CH557" s="695" t="s">
        <v>739</v>
      </c>
      <c r="CI557" s="118" t="s">
        <v>766</v>
      </c>
      <c r="CJ557" s="750">
        <f>IF(H557=0,IF(CD557&gt;0,"Error",H557-CD557),H557-CD557)</f>
        <v>32949</v>
      </c>
      <c r="CK557" s="751">
        <f t="shared" si="1707"/>
        <v>0</v>
      </c>
      <c r="CL557" s="751">
        <f t="shared" si="1708"/>
        <v>183051</v>
      </c>
      <c r="CM557" s="752">
        <f t="shared" si="1709"/>
        <v>216000</v>
      </c>
      <c r="CN557" s="750">
        <v>0</v>
      </c>
      <c r="CO557" s="751">
        <f t="shared" si="1666"/>
        <v>0</v>
      </c>
      <c r="CP557" s="751">
        <f t="shared" si="1667"/>
        <v>0</v>
      </c>
      <c r="CQ557" s="751">
        <f t="shared" si="1668"/>
        <v>0</v>
      </c>
      <c r="CR557" s="863">
        <f t="shared" si="1669"/>
        <v>0</v>
      </c>
      <c r="CS557" s="752">
        <f t="shared" si="1670"/>
        <v>0</v>
      </c>
      <c r="CT557" s="2">
        <f t="shared" si="1671"/>
        <v>0</v>
      </c>
    </row>
    <row r="558" spans="1:612" s="4" customFormat="1" ht="24.75" customHeight="1" x14ac:dyDescent="0.25">
      <c r="A558" s="7"/>
      <c r="B558" s="580" t="str">
        <f t="shared" si="1591"/>
        <v>C5</v>
      </c>
      <c r="C558" s="608" t="s">
        <v>453</v>
      </c>
      <c r="D558" s="654"/>
      <c r="E558" s="195"/>
      <c r="F558" s="195"/>
      <c r="G558" s="195">
        <f t="shared" ref="G558" si="1712">+D558+E558+F558</f>
        <v>0</v>
      </c>
      <c r="H558" s="195">
        <v>32949</v>
      </c>
      <c r="I558" s="195"/>
      <c r="J558" s="195">
        <v>183051</v>
      </c>
      <c r="K558" s="655">
        <f>+H558+I558+J558</f>
        <v>216000</v>
      </c>
      <c r="L558" s="592"/>
      <c r="M558" s="195"/>
      <c r="N558" s="196" t="s">
        <v>332</v>
      </c>
      <c r="O558" s="197"/>
      <c r="P558" s="197"/>
      <c r="Q558" s="197"/>
      <c r="R558" s="197"/>
      <c r="S558" s="197"/>
      <c r="T558" s="197"/>
      <c r="U558" s="197"/>
      <c r="V558" s="197"/>
      <c r="W558" s="197"/>
      <c r="X558" s="197"/>
      <c r="Y558" s="197"/>
      <c r="Z558" s="197"/>
      <c r="AA558" s="197"/>
      <c r="AB558" s="197"/>
      <c r="AC558" s="197"/>
      <c r="AD558" s="197"/>
      <c r="AE558" s="197"/>
      <c r="AF558" s="197"/>
      <c r="AG558" s="420"/>
      <c r="AH558" s="391"/>
      <c r="AI558" s="202"/>
      <c r="AJ558" s="202"/>
      <c r="AK558" s="316">
        <f t="shared" si="1586"/>
        <v>0</v>
      </c>
      <c r="AL558" s="391"/>
      <c r="AM558" s="202"/>
      <c r="AN558" s="202"/>
      <c r="AO558" s="392">
        <f t="shared" si="1587"/>
        <v>0</v>
      </c>
      <c r="AP558" s="527"/>
      <c r="AQ558" s="202"/>
      <c r="AR558" s="202"/>
      <c r="AS558" s="316">
        <f t="shared" si="1588"/>
        <v>0</v>
      </c>
      <c r="AT558" s="391"/>
      <c r="AU558" s="202"/>
      <c r="AV558" s="202"/>
      <c r="AW558" s="392">
        <f t="shared" si="1589"/>
        <v>0</v>
      </c>
      <c r="AX558" s="527"/>
      <c r="AY558" s="202"/>
      <c r="AZ558" s="202"/>
      <c r="BA558" s="316">
        <f t="shared" si="1590"/>
        <v>0</v>
      </c>
      <c r="BB558" s="391"/>
      <c r="BC558" s="202"/>
      <c r="BD558" s="202"/>
      <c r="BE558" s="392">
        <f>BB558+BC558+BD558</f>
        <v>0</v>
      </c>
      <c r="BF558" s="527"/>
      <c r="BG558" s="202"/>
      <c r="BH558" s="202"/>
      <c r="BI558" s="316">
        <f t="shared" si="1593"/>
        <v>0</v>
      </c>
      <c r="BJ558" s="391"/>
      <c r="BK558" s="202"/>
      <c r="BL558" s="202"/>
      <c r="BM558" s="392">
        <f t="shared" si="1594"/>
        <v>0</v>
      </c>
      <c r="BN558" s="527"/>
      <c r="BO558" s="202"/>
      <c r="BP558" s="202"/>
      <c r="BQ558" s="316">
        <f t="shared" si="1595"/>
        <v>0</v>
      </c>
      <c r="BR558" s="391"/>
      <c r="BS558" s="202"/>
      <c r="BT558" s="202"/>
      <c r="BU558" s="392">
        <f t="shared" si="1596"/>
        <v>0</v>
      </c>
      <c r="BV558" s="527"/>
      <c r="BW558" s="202"/>
      <c r="BX558" s="202"/>
      <c r="BY558" s="316">
        <f t="shared" si="1597"/>
        <v>0</v>
      </c>
      <c r="BZ558" s="391"/>
      <c r="CA558" s="202"/>
      <c r="CB558" s="202"/>
      <c r="CC558" s="392">
        <f t="shared" si="1598"/>
        <v>0</v>
      </c>
      <c r="CD558" s="391">
        <f t="shared" si="1693"/>
        <v>0</v>
      </c>
      <c r="CE558" s="202">
        <f t="shared" si="1693"/>
        <v>0</v>
      </c>
      <c r="CF558" s="202">
        <f t="shared" si="1693"/>
        <v>0</v>
      </c>
      <c r="CG558" s="392">
        <f t="shared" si="1693"/>
        <v>0</v>
      </c>
      <c r="CH558" s="695" t="s">
        <v>739</v>
      </c>
      <c r="CI558" s="118" t="s">
        <v>766</v>
      </c>
      <c r="CJ558" s="801"/>
      <c r="CK558" s="802"/>
      <c r="CL558" s="802"/>
      <c r="CM558" s="803"/>
      <c r="CN558" s="801">
        <v>0</v>
      </c>
      <c r="CO558" s="802">
        <f t="shared" si="1666"/>
        <v>0</v>
      </c>
      <c r="CP558" s="802">
        <f t="shared" si="1667"/>
        <v>0</v>
      </c>
      <c r="CQ558" s="802">
        <f t="shared" si="1668"/>
        <v>0</v>
      </c>
      <c r="CR558" s="885">
        <f t="shared" si="1669"/>
        <v>0</v>
      </c>
      <c r="CS558" s="803">
        <f t="shared" si="1670"/>
        <v>0</v>
      </c>
      <c r="CT558" s="2">
        <f t="shared" si="1671"/>
        <v>0</v>
      </c>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c r="JL558" s="2"/>
      <c r="JM558" s="2"/>
      <c r="JN558" s="2"/>
      <c r="JO558" s="2"/>
      <c r="JP558" s="2"/>
      <c r="JQ558" s="2"/>
      <c r="JR558" s="2"/>
      <c r="JS558" s="2"/>
      <c r="JT558" s="2"/>
      <c r="JU558" s="2"/>
      <c r="JV558" s="2"/>
      <c r="JW558" s="2"/>
      <c r="JX558" s="2"/>
      <c r="JY558" s="2"/>
      <c r="JZ558" s="2"/>
      <c r="KA558" s="2"/>
      <c r="KB558" s="2"/>
      <c r="KC558" s="2"/>
      <c r="KD558" s="2"/>
      <c r="KE558" s="2"/>
      <c r="KF558" s="2"/>
      <c r="KG558" s="2"/>
      <c r="KH558" s="2"/>
      <c r="KI558" s="2"/>
      <c r="KJ558" s="2"/>
      <c r="KK558" s="2"/>
      <c r="KL558" s="2"/>
      <c r="KM558" s="2"/>
      <c r="KN558" s="2"/>
      <c r="KO558" s="2"/>
      <c r="KP558" s="2"/>
      <c r="KQ558" s="2"/>
      <c r="KR558" s="2"/>
      <c r="KS558" s="2"/>
      <c r="KT558" s="2"/>
      <c r="KU558" s="2"/>
      <c r="KV558" s="2"/>
      <c r="KW558" s="2"/>
      <c r="KX558" s="2"/>
      <c r="KY558" s="2"/>
      <c r="KZ558" s="2"/>
      <c r="LA558" s="2"/>
      <c r="LB558" s="2"/>
      <c r="LC558" s="2"/>
      <c r="LD558" s="2"/>
      <c r="LE558" s="2"/>
      <c r="LF558" s="2"/>
      <c r="LG558" s="2"/>
      <c r="LH558" s="2"/>
      <c r="LI558" s="2"/>
      <c r="LJ558" s="2"/>
      <c r="LK558" s="2"/>
      <c r="LL558" s="2"/>
      <c r="LM558" s="2"/>
      <c r="LN558" s="2"/>
      <c r="LO558" s="2"/>
      <c r="LP558" s="2"/>
      <c r="LQ558" s="2"/>
      <c r="LR558" s="2"/>
      <c r="LS558" s="2"/>
      <c r="LT558" s="2"/>
      <c r="LU558" s="2"/>
      <c r="LV558" s="2"/>
      <c r="LW558" s="2"/>
      <c r="LX558" s="2"/>
      <c r="LY558" s="2"/>
      <c r="LZ558" s="2"/>
      <c r="MA558" s="2"/>
      <c r="MB558" s="2"/>
      <c r="MC558" s="2"/>
      <c r="MD558" s="2"/>
      <c r="ME558" s="2"/>
      <c r="MF558" s="2"/>
      <c r="MG558" s="2"/>
      <c r="MH558" s="2"/>
      <c r="MI558" s="2"/>
      <c r="MJ558" s="2"/>
      <c r="MK558" s="2"/>
      <c r="ML558" s="2"/>
      <c r="MM558" s="2"/>
      <c r="MN558" s="2"/>
      <c r="MO558" s="2"/>
      <c r="MP558" s="2"/>
      <c r="MQ558" s="2"/>
      <c r="MR558" s="2"/>
      <c r="MS558" s="2"/>
      <c r="MT558" s="2"/>
      <c r="MU558" s="2"/>
      <c r="MV558" s="2"/>
      <c r="MW558" s="2"/>
      <c r="MX558" s="2"/>
      <c r="MY558" s="2"/>
      <c r="MZ558" s="2"/>
      <c r="NA558" s="2"/>
      <c r="NB558" s="2"/>
      <c r="NC558" s="2"/>
      <c r="ND558" s="2"/>
      <c r="NE558" s="2"/>
      <c r="NF558" s="2"/>
      <c r="NG558" s="2"/>
      <c r="NH558" s="2"/>
      <c r="NI558" s="2"/>
      <c r="NJ558" s="2"/>
      <c r="NK558" s="2"/>
      <c r="NL558" s="2"/>
      <c r="NM558" s="2"/>
      <c r="NN558" s="2"/>
      <c r="NO558" s="2"/>
      <c r="NP558" s="2"/>
      <c r="NQ558" s="2"/>
      <c r="NR558" s="2"/>
      <c r="NS558" s="2"/>
      <c r="NT558" s="2"/>
      <c r="NU558" s="2"/>
      <c r="NV558" s="2"/>
      <c r="NW558" s="2"/>
      <c r="NX558" s="2"/>
      <c r="NY558" s="2"/>
      <c r="NZ558" s="2"/>
      <c r="OA558" s="2"/>
      <c r="OB558" s="2"/>
      <c r="OC558" s="2"/>
      <c r="OD558" s="2"/>
      <c r="OE558" s="2"/>
      <c r="OF558" s="2"/>
      <c r="OG558" s="2"/>
      <c r="OH558" s="2"/>
      <c r="OI558" s="2"/>
      <c r="OJ558" s="2"/>
      <c r="OK558" s="2"/>
      <c r="OL558" s="2"/>
      <c r="OM558" s="2"/>
      <c r="ON558" s="2"/>
      <c r="OO558" s="2"/>
      <c r="OP558" s="2"/>
      <c r="OQ558" s="2"/>
      <c r="OR558" s="2"/>
      <c r="OS558" s="2"/>
      <c r="OT558" s="2"/>
      <c r="OU558" s="2"/>
      <c r="OV558" s="2"/>
      <c r="OW558" s="2"/>
      <c r="OX558" s="2"/>
      <c r="OY558" s="2"/>
      <c r="OZ558" s="2"/>
      <c r="PA558" s="2"/>
      <c r="PB558" s="2"/>
      <c r="PC558" s="2"/>
      <c r="PD558" s="2"/>
      <c r="PE558" s="2"/>
      <c r="PF558" s="2"/>
      <c r="PG558" s="2"/>
      <c r="PH558" s="2"/>
      <c r="PI558" s="2"/>
      <c r="PJ558" s="2"/>
      <c r="PK558" s="2"/>
      <c r="PL558" s="2"/>
      <c r="PM558" s="2"/>
      <c r="PN558" s="2"/>
      <c r="PO558" s="2"/>
      <c r="PP558" s="2"/>
      <c r="PQ558" s="2"/>
      <c r="PR558" s="2"/>
      <c r="PS558" s="2"/>
      <c r="PT558" s="2"/>
      <c r="PU558" s="2"/>
      <c r="PV558" s="2"/>
      <c r="PW558" s="2"/>
      <c r="PX558" s="2"/>
      <c r="PY558" s="2"/>
      <c r="PZ558" s="2"/>
      <c r="QA558" s="2"/>
      <c r="QB558" s="2"/>
      <c r="QC558" s="2"/>
      <c r="QD558" s="2"/>
      <c r="QE558" s="2"/>
      <c r="QF558" s="2"/>
      <c r="QG558" s="2"/>
      <c r="QH558" s="2"/>
      <c r="QI558" s="2"/>
      <c r="QJ558" s="2"/>
      <c r="QK558" s="2"/>
      <c r="QL558" s="2"/>
      <c r="QM558" s="2"/>
      <c r="QN558" s="2"/>
      <c r="QO558" s="2"/>
      <c r="QP558" s="2"/>
      <c r="QQ558" s="2"/>
      <c r="QR558" s="2"/>
      <c r="QS558" s="2"/>
      <c r="QT558" s="2"/>
      <c r="QU558" s="2"/>
      <c r="QV558" s="2"/>
      <c r="QW558" s="2"/>
      <c r="QX558" s="2"/>
      <c r="QY558" s="2"/>
      <c r="QZ558" s="2"/>
      <c r="RA558" s="2"/>
      <c r="RB558" s="2"/>
      <c r="RC558" s="2"/>
      <c r="RD558" s="2"/>
      <c r="RE558" s="2"/>
      <c r="RF558" s="2"/>
      <c r="RG558" s="2"/>
      <c r="RH558" s="2"/>
      <c r="RI558" s="2"/>
      <c r="RJ558" s="2"/>
      <c r="RK558" s="2"/>
      <c r="RL558" s="2"/>
      <c r="RM558" s="2"/>
      <c r="RN558" s="2"/>
      <c r="RO558" s="2"/>
      <c r="RP558" s="2"/>
      <c r="RQ558" s="2"/>
      <c r="RR558" s="2"/>
      <c r="RS558" s="2"/>
      <c r="RT558" s="2"/>
      <c r="RU558" s="2"/>
      <c r="RV558" s="2"/>
      <c r="RW558" s="2"/>
      <c r="RX558" s="2"/>
      <c r="RY558" s="2"/>
      <c r="RZ558" s="2"/>
      <c r="SA558" s="2"/>
      <c r="SB558" s="2"/>
      <c r="SC558" s="2"/>
      <c r="SD558" s="2"/>
      <c r="SE558" s="2"/>
      <c r="SF558" s="2"/>
      <c r="SG558" s="2"/>
      <c r="SH558" s="2"/>
      <c r="SI558" s="2"/>
      <c r="SJ558" s="2"/>
      <c r="SK558" s="2"/>
      <c r="SL558" s="2"/>
      <c r="SM558" s="2"/>
      <c r="SN558" s="2"/>
      <c r="SO558" s="2"/>
      <c r="SP558" s="2"/>
      <c r="SQ558" s="2"/>
      <c r="SR558" s="2"/>
      <c r="SS558" s="2"/>
      <c r="ST558" s="2"/>
      <c r="SU558" s="2"/>
      <c r="SV558" s="2"/>
      <c r="SW558" s="2"/>
      <c r="SX558" s="2"/>
      <c r="SY558" s="2"/>
      <c r="SZ558" s="2"/>
      <c r="TA558" s="2"/>
      <c r="TB558" s="2"/>
      <c r="TC558" s="2"/>
      <c r="TD558" s="2"/>
      <c r="TE558" s="2"/>
      <c r="TF558" s="2"/>
      <c r="TG558" s="2"/>
      <c r="TH558" s="2"/>
      <c r="TI558" s="2"/>
      <c r="TJ558" s="2"/>
      <c r="TK558" s="2"/>
      <c r="TL558" s="2"/>
      <c r="TM558" s="2"/>
      <c r="TN558" s="2"/>
      <c r="TO558" s="2"/>
      <c r="TP558" s="2"/>
      <c r="TQ558" s="2"/>
      <c r="TR558" s="2"/>
      <c r="TS558" s="2"/>
      <c r="TT558" s="2"/>
      <c r="TU558" s="2"/>
      <c r="TV558" s="2"/>
      <c r="TW558" s="2"/>
      <c r="TX558" s="2"/>
      <c r="TY558" s="2"/>
      <c r="TZ558" s="2"/>
      <c r="UA558" s="2"/>
      <c r="UB558" s="2"/>
      <c r="UC558" s="2"/>
      <c r="UD558" s="2"/>
      <c r="UE558" s="2"/>
      <c r="UF558" s="2"/>
      <c r="UG558" s="2"/>
      <c r="UH558" s="2"/>
      <c r="UI558" s="2"/>
      <c r="UJ558" s="2"/>
      <c r="UK558" s="2"/>
      <c r="UL558" s="2"/>
      <c r="UM558" s="2"/>
      <c r="UN558" s="2"/>
      <c r="UO558" s="2"/>
      <c r="UP558" s="2"/>
      <c r="UQ558" s="2"/>
      <c r="UR558" s="2"/>
      <c r="US558" s="2"/>
      <c r="UT558" s="2"/>
      <c r="UU558" s="2"/>
      <c r="UV558" s="2"/>
      <c r="UW558" s="2"/>
      <c r="UX558" s="2"/>
      <c r="UY558" s="2"/>
      <c r="UZ558" s="2"/>
      <c r="VA558" s="2"/>
      <c r="VB558" s="2"/>
      <c r="VC558" s="2"/>
      <c r="VD558" s="2"/>
      <c r="VE558" s="2"/>
      <c r="VF558" s="2"/>
      <c r="VG558" s="2"/>
      <c r="VH558" s="2"/>
      <c r="VI558" s="2"/>
      <c r="VJ558" s="2"/>
      <c r="VK558" s="2"/>
      <c r="VL558" s="2"/>
      <c r="VM558" s="2"/>
      <c r="VN558" s="2"/>
      <c r="VO558" s="2"/>
      <c r="VP558" s="2"/>
      <c r="VQ558" s="2"/>
      <c r="VR558" s="2"/>
      <c r="VS558" s="2"/>
      <c r="VT558" s="2"/>
      <c r="VU558" s="2"/>
      <c r="VV558" s="2"/>
      <c r="VW558" s="2"/>
      <c r="VX558" s="2"/>
      <c r="VY558" s="2"/>
      <c r="VZ558" s="2"/>
      <c r="WA558" s="2"/>
      <c r="WB558" s="2"/>
      <c r="WC558" s="2"/>
      <c r="WD558" s="2"/>
      <c r="WE558" s="2"/>
      <c r="WF558" s="2"/>
      <c r="WG558" s="2"/>
      <c r="WH558" s="2"/>
      <c r="WI558" s="2"/>
      <c r="WJ558" s="2"/>
      <c r="WK558" s="2"/>
      <c r="WL558" s="2"/>
      <c r="WM558" s="2"/>
      <c r="WN558" s="2"/>
    </row>
    <row r="559" spans="1:612" ht="24.75" customHeight="1" x14ac:dyDescent="0.25">
      <c r="B559" s="580" t="str">
        <f t="shared" si="1591"/>
        <v>C5</v>
      </c>
      <c r="C559" s="597" t="s">
        <v>454</v>
      </c>
      <c r="D559" s="630">
        <f t="shared" ref="D559:K559" si="1713">+D560</f>
        <v>0</v>
      </c>
      <c r="E559" s="38">
        <f t="shared" si="1713"/>
        <v>0</v>
      </c>
      <c r="F559" s="38">
        <f t="shared" si="1713"/>
        <v>0</v>
      </c>
      <c r="G559" s="38">
        <f t="shared" si="1713"/>
        <v>0</v>
      </c>
      <c r="H559" s="38">
        <f t="shared" si="1713"/>
        <v>6041</v>
      </c>
      <c r="I559" s="38">
        <f t="shared" si="1713"/>
        <v>0</v>
      </c>
      <c r="J559" s="38">
        <f t="shared" si="1713"/>
        <v>33559</v>
      </c>
      <c r="K559" s="631">
        <f t="shared" si="1713"/>
        <v>39600</v>
      </c>
      <c r="L559" s="584"/>
      <c r="M559" s="38"/>
      <c r="N559" s="76"/>
      <c r="O559" s="39"/>
      <c r="P559" s="39"/>
      <c r="Q559" s="77"/>
      <c r="R559" s="77"/>
      <c r="S559" s="77"/>
      <c r="T559" s="78"/>
      <c r="U559" s="77"/>
      <c r="V559" s="40"/>
      <c r="W559" s="40"/>
      <c r="X559" s="40"/>
      <c r="Y559" s="40"/>
      <c r="Z559" s="40"/>
      <c r="AA559" s="40"/>
      <c r="AB559" s="40"/>
      <c r="AC559" s="40"/>
      <c r="AD559" s="40"/>
      <c r="AE559" s="40"/>
      <c r="AF559" s="40"/>
      <c r="AG559" s="414"/>
      <c r="AH559" s="333">
        <f>+AH560</f>
        <v>0</v>
      </c>
      <c r="AI559" s="22">
        <f t="shared" ref="AI559:CB559" si="1714">+AI560</f>
        <v>0</v>
      </c>
      <c r="AJ559" s="22">
        <f t="shared" si="1714"/>
        <v>0</v>
      </c>
      <c r="AK559" s="281">
        <f t="shared" si="1586"/>
        <v>0</v>
      </c>
      <c r="AL559" s="333">
        <f t="shared" si="1714"/>
        <v>0</v>
      </c>
      <c r="AM559" s="22">
        <f t="shared" si="1714"/>
        <v>0</v>
      </c>
      <c r="AN559" s="22">
        <f t="shared" si="1714"/>
        <v>0</v>
      </c>
      <c r="AO559" s="334">
        <f t="shared" si="1587"/>
        <v>0</v>
      </c>
      <c r="AP559" s="492">
        <f t="shared" si="1714"/>
        <v>0</v>
      </c>
      <c r="AQ559" s="22">
        <f t="shared" si="1714"/>
        <v>0</v>
      </c>
      <c r="AR559" s="22">
        <f t="shared" si="1714"/>
        <v>0</v>
      </c>
      <c r="AS559" s="281">
        <f t="shared" si="1588"/>
        <v>0</v>
      </c>
      <c r="AT559" s="333">
        <f t="shared" si="1714"/>
        <v>0</v>
      </c>
      <c r="AU559" s="22">
        <f t="shared" si="1714"/>
        <v>0</v>
      </c>
      <c r="AV559" s="22">
        <f t="shared" si="1714"/>
        <v>0</v>
      </c>
      <c r="AW559" s="334">
        <f t="shared" si="1589"/>
        <v>0</v>
      </c>
      <c r="AX559" s="492">
        <f t="shared" si="1714"/>
        <v>0</v>
      </c>
      <c r="AY559" s="22">
        <f t="shared" si="1714"/>
        <v>0</v>
      </c>
      <c r="AZ559" s="22">
        <f t="shared" si="1714"/>
        <v>0</v>
      </c>
      <c r="BA559" s="281">
        <f t="shared" si="1590"/>
        <v>0</v>
      </c>
      <c r="BB559" s="333">
        <f t="shared" si="1714"/>
        <v>0</v>
      </c>
      <c r="BC559" s="22">
        <f t="shared" si="1714"/>
        <v>0</v>
      </c>
      <c r="BD559" s="22">
        <f t="shared" si="1714"/>
        <v>0</v>
      </c>
      <c r="BE559" s="334">
        <f t="shared" si="1592"/>
        <v>0</v>
      </c>
      <c r="BF559" s="492">
        <f t="shared" si="1714"/>
        <v>0</v>
      </c>
      <c r="BG559" s="22">
        <f t="shared" si="1714"/>
        <v>0</v>
      </c>
      <c r="BH559" s="22">
        <f t="shared" si="1714"/>
        <v>0</v>
      </c>
      <c r="BI559" s="281">
        <f t="shared" si="1593"/>
        <v>0</v>
      </c>
      <c r="BJ559" s="333">
        <f t="shared" si="1714"/>
        <v>0</v>
      </c>
      <c r="BK559" s="22">
        <f t="shared" si="1714"/>
        <v>0</v>
      </c>
      <c r="BL559" s="22">
        <f t="shared" si="1714"/>
        <v>0</v>
      </c>
      <c r="BM559" s="334">
        <f t="shared" si="1594"/>
        <v>0</v>
      </c>
      <c r="BN559" s="492">
        <f t="shared" si="1714"/>
        <v>0</v>
      </c>
      <c r="BO559" s="22">
        <f t="shared" si="1714"/>
        <v>0</v>
      </c>
      <c r="BP559" s="22">
        <f t="shared" si="1714"/>
        <v>0</v>
      </c>
      <c r="BQ559" s="281">
        <f t="shared" si="1595"/>
        <v>0</v>
      </c>
      <c r="BR559" s="333">
        <f t="shared" si="1714"/>
        <v>0</v>
      </c>
      <c r="BS559" s="22">
        <f t="shared" si="1714"/>
        <v>0</v>
      </c>
      <c r="BT559" s="22">
        <f t="shared" si="1714"/>
        <v>0</v>
      </c>
      <c r="BU559" s="334">
        <f t="shared" si="1596"/>
        <v>0</v>
      </c>
      <c r="BV559" s="492">
        <f t="shared" si="1714"/>
        <v>0</v>
      </c>
      <c r="BW559" s="22">
        <f t="shared" si="1714"/>
        <v>0</v>
      </c>
      <c r="BX559" s="22">
        <f t="shared" si="1714"/>
        <v>0</v>
      </c>
      <c r="BY559" s="281">
        <f t="shared" si="1597"/>
        <v>0</v>
      </c>
      <c r="BZ559" s="333">
        <f t="shared" si="1714"/>
        <v>0</v>
      </c>
      <c r="CA559" s="22">
        <f t="shared" si="1714"/>
        <v>0</v>
      </c>
      <c r="CB559" s="22">
        <f t="shared" si="1714"/>
        <v>0</v>
      </c>
      <c r="CC559" s="334">
        <f t="shared" si="1598"/>
        <v>0</v>
      </c>
      <c r="CD559" s="333">
        <f t="shared" si="1693"/>
        <v>0</v>
      </c>
      <c r="CE559" s="22">
        <f t="shared" si="1693"/>
        <v>0</v>
      </c>
      <c r="CF559" s="22">
        <f t="shared" si="1693"/>
        <v>0</v>
      </c>
      <c r="CG559" s="334">
        <f t="shared" si="1693"/>
        <v>0</v>
      </c>
      <c r="CH559" s="695" t="s">
        <v>739</v>
      </c>
      <c r="CI559" s="118" t="s">
        <v>766</v>
      </c>
      <c r="CJ559" s="750">
        <f>IF(H559=0,IF(CD559&gt;0,"Error",H559-CD559),H559-CD559)</f>
        <v>6041</v>
      </c>
      <c r="CK559" s="751">
        <f t="shared" ref="CK559" si="1715">IF(I559=0,IF(CE559&gt;0,"Error",I559-CE559),I559-CE559)</f>
        <v>0</v>
      </c>
      <c r="CL559" s="751">
        <f t="shared" ref="CL559" si="1716">IF(J559=0,IF(CF559&gt;0,"Error",J559-CF559),J559-CF559)</f>
        <v>33559</v>
      </c>
      <c r="CM559" s="752">
        <f t="shared" ref="CM559" si="1717">IF(K559=0,IF(CG559&gt;0,"Error",K559-CG559),K559-CG559)</f>
        <v>39600</v>
      </c>
      <c r="CN559" s="750">
        <v>0</v>
      </c>
      <c r="CO559" s="751">
        <f t="shared" si="1666"/>
        <v>0</v>
      </c>
      <c r="CP559" s="751">
        <f t="shared" si="1667"/>
        <v>0</v>
      </c>
      <c r="CQ559" s="751">
        <f t="shared" si="1668"/>
        <v>0</v>
      </c>
      <c r="CR559" s="863">
        <f t="shared" si="1669"/>
        <v>0</v>
      </c>
      <c r="CS559" s="752">
        <f t="shared" si="1670"/>
        <v>0</v>
      </c>
      <c r="CT559" s="2">
        <f t="shared" si="1671"/>
        <v>0</v>
      </c>
    </row>
    <row r="560" spans="1:612" ht="24.75" customHeight="1" x14ac:dyDescent="0.25">
      <c r="B560" s="580" t="str">
        <f t="shared" si="1591"/>
        <v>C5</v>
      </c>
      <c r="C560" s="608" t="s">
        <v>455</v>
      </c>
      <c r="D560" s="654"/>
      <c r="E560" s="195"/>
      <c r="F560" s="195"/>
      <c r="G560" s="195">
        <f t="shared" si="1445"/>
        <v>0</v>
      </c>
      <c r="H560" s="195">
        <v>6041</v>
      </c>
      <c r="I560" s="195"/>
      <c r="J560" s="195">
        <v>33559</v>
      </c>
      <c r="K560" s="655">
        <f>+H560+I560+J560</f>
        <v>39600</v>
      </c>
      <c r="L560" s="592"/>
      <c r="M560" s="195"/>
      <c r="N560" s="196" t="s">
        <v>332</v>
      </c>
      <c r="O560" s="197"/>
      <c r="P560" s="197"/>
      <c r="Q560" s="197"/>
      <c r="R560" s="197"/>
      <c r="S560" s="197"/>
      <c r="T560" s="197"/>
      <c r="U560" s="197"/>
      <c r="V560" s="197"/>
      <c r="W560" s="197"/>
      <c r="X560" s="197"/>
      <c r="Y560" s="197"/>
      <c r="Z560" s="197"/>
      <c r="AA560" s="197"/>
      <c r="AB560" s="197"/>
      <c r="AC560" s="197"/>
      <c r="AD560" s="197"/>
      <c r="AE560" s="197"/>
      <c r="AF560" s="197"/>
      <c r="AG560" s="420"/>
      <c r="AH560" s="391"/>
      <c r="AI560" s="202"/>
      <c r="AJ560" s="202"/>
      <c r="AK560" s="316">
        <f t="shared" si="1586"/>
        <v>0</v>
      </c>
      <c r="AL560" s="391"/>
      <c r="AM560" s="202"/>
      <c r="AN560" s="202"/>
      <c r="AO560" s="392">
        <f t="shared" si="1587"/>
        <v>0</v>
      </c>
      <c r="AP560" s="527"/>
      <c r="AQ560" s="202"/>
      <c r="AR560" s="202"/>
      <c r="AS560" s="316">
        <f t="shared" si="1588"/>
        <v>0</v>
      </c>
      <c r="AT560" s="391"/>
      <c r="AU560" s="202"/>
      <c r="AV560" s="202"/>
      <c r="AW560" s="392">
        <f t="shared" si="1589"/>
        <v>0</v>
      </c>
      <c r="AX560" s="527"/>
      <c r="AY560" s="202"/>
      <c r="AZ560" s="202"/>
      <c r="BA560" s="316">
        <f t="shared" si="1590"/>
        <v>0</v>
      </c>
      <c r="BB560" s="391"/>
      <c r="BC560" s="202"/>
      <c r="BD560" s="202"/>
      <c r="BE560" s="392">
        <f>BB560+BC560+BD560</f>
        <v>0</v>
      </c>
      <c r="BF560" s="527"/>
      <c r="BG560" s="202"/>
      <c r="BH560" s="202"/>
      <c r="BI560" s="316">
        <f t="shared" si="1593"/>
        <v>0</v>
      </c>
      <c r="BJ560" s="391"/>
      <c r="BK560" s="202"/>
      <c r="BL560" s="202"/>
      <c r="BM560" s="392">
        <f t="shared" si="1594"/>
        <v>0</v>
      </c>
      <c r="BN560" s="527"/>
      <c r="BO560" s="202"/>
      <c r="BP560" s="202"/>
      <c r="BQ560" s="316">
        <f t="shared" si="1595"/>
        <v>0</v>
      </c>
      <c r="BR560" s="391"/>
      <c r="BS560" s="202"/>
      <c r="BT560" s="202"/>
      <c r="BU560" s="392">
        <f t="shared" si="1596"/>
        <v>0</v>
      </c>
      <c r="BV560" s="527"/>
      <c r="BW560" s="202"/>
      <c r="BX560" s="202"/>
      <c r="BY560" s="316">
        <f t="shared" si="1597"/>
        <v>0</v>
      </c>
      <c r="BZ560" s="391"/>
      <c r="CA560" s="202"/>
      <c r="CB560" s="202"/>
      <c r="CC560" s="392">
        <f t="shared" si="1598"/>
        <v>0</v>
      </c>
      <c r="CD560" s="391">
        <f t="shared" si="1693"/>
        <v>0</v>
      </c>
      <c r="CE560" s="202">
        <f t="shared" si="1693"/>
        <v>0</v>
      </c>
      <c r="CF560" s="202">
        <f t="shared" si="1693"/>
        <v>0</v>
      </c>
      <c r="CG560" s="392">
        <f t="shared" si="1693"/>
        <v>0</v>
      </c>
      <c r="CH560" s="695" t="s">
        <v>739</v>
      </c>
      <c r="CI560" s="118" t="s">
        <v>766</v>
      </c>
      <c r="CJ560" s="801"/>
      <c r="CK560" s="802"/>
      <c r="CL560" s="802"/>
      <c r="CM560" s="803"/>
      <c r="CN560" s="801">
        <v>0</v>
      </c>
      <c r="CO560" s="802">
        <f t="shared" si="1666"/>
        <v>0</v>
      </c>
      <c r="CP560" s="802">
        <f t="shared" si="1667"/>
        <v>0</v>
      </c>
      <c r="CQ560" s="802">
        <f t="shared" si="1668"/>
        <v>0</v>
      </c>
      <c r="CR560" s="885">
        <f t="shared" si="1669"/>
        <v>0</v>
      </c>
      <c r="CS560" s="803">
        <f t="shared" si="1670"/>
        <v>0</v>
      </c>
      <c r="CT560" s="2">
        <f t="shared" si="1671"/>
        <v>0</v>
      </c>
    </row>
    <row r="561" spans="1:612" s="4" customFormat="1" ht="24.75" customHeight="1" x14ac:dyDescent="0.25">
      <c r="A561" s="7"/>
      <c r="B561" s="580" t="str">
        <f t="shared" si="1591"/>
        <v>C5</v>
      </c>
      <c r="C561" s="596" t="s">
        <v>456</v>
      </c>
      <c r="D561" s="632">
        <f t="shared" ref="D561:K562" si="1718">+D562</f>
        <v>0</v>
      </c>
      <c r="E561" s="34">
        <f t="shared" si="1718"/>
        <v>0</v>
      </c>
      <c r="F561" s="34">
        <f t="shared" si="1718"/>
        <v>0</v>
      </c>
      <c r="G561" s="34">
        <f t="shared" si="1718"/>
        <v>0</v>
      </c>
      <c r="H561" s="34">
        <f t="shared" si="1718"/>
        <v>14644</v>
      </c>
      <c r="I561" s="34">
        <f t="shared" si="1718"/>
        <v>0</v>
      </c>
      <c r="J561" s="34">
        <f t="shared" si="1718"/>
        <v>81356</v>
      </c>
      <c r="K561" s="633">
        <f t="shared" si="1718"/>
        <v>96000</v>
      </c>
      <c r="L561" s="585"/>
      <c r="M561" s="34"/>
      <c r="N561" s="57"/>
      <c r="O561" s="57"/>
      <c r="P561" s="57"/>
      <c r="Q561" s="57"/>
      <c r="R561" s="57"/>
      <c r="S561" s="57"/>
      <c r="T561" s="57"/>
      <c r="U561" s="57"/>
      <c r="V561" s="57"/>
      <c r="W561" s="57"/>
      <c r="X561" s="57"/>
      <c r="Y561" s="57"/>
      <c r="Z561" s="57"/>
      <c r="AA561" s="57"/>
      <c r="AB561" s="57"/>
      <c r="AC561" s="57"/>
      <c r="AD561" s="57"/>
      <c r="AE561" s="57"/>
      <c r="AF561" s="57"/>
      <c r="AG561" s="421"/>
      <c r="AH561" s="395">
        <f>+AH562</f>
        <v>0</v>
      </c>
      <c r="AI561" s="84">
        <f t="shared" ref="AI561:CB562" si="1719">+AI562</f>
        <v>0</v>
      </c>
      <c r="AJ561" s="84">
        <f t="shared" si="1719"/>
        <v>0</v>
      </c>
      <c r="AK561" s="318">
        <f t="shared" si="1586"/>
        <v>0</v>
      </c>
      <c r="AL561" s="395">
        <f t="shared" si="1719"/>
        <v>0</v>
      </c>
      <c r="AM561" s="84">
        <f t="shared" si="1719"/>
        <v>0</v>
      </c>
      <c r="AN561" s="84">
        <f t="shared" si="1719"/>
        <v>0</v>
      </c>
      <c r="AO561" s="396">
        <f t="shared" si="1587"/>
        <v>0</v>
      </c>
      <c r="AP561" s="529">
        <f t="shared" si="1719"/>
        <v>0</v>
      </c>
      <c r="AQ561" s="84">
        <f t="shared" si="1719"/>
        <v>0</v>
      </c>
      <c r="AR561" s="84">
        <f t="shared" si="1719"/>
        <v>0</v>
      </c>
      <c r="AS561" s="318">
        <f t="shared" si="1588"/>
        <v>0</v>
      </c>
      <c r="AT561" s="395">
        <f t="shared" si="1719"/>
        <v>0</v>
      </c>
      <c r="AU561" s="84">
        <f t="shared" si="1719"/>
        <v>0</v>
      </c>
      <c r="AV561" s="84">
        <f t="shared" si="1719"/>
        <v>0</v>
      </c>
      <c r="AW561" s="396">
        <f t="shared" si="1589"/>
        <v>0</v>
      </c>
      <c r="AX561" s="529">
        <f t="shared" si="1719"/>
        <v>0</v>
      </c>
      <c r="AY561" s="84">
        <f t="shared" si="1719"/>
        <v>0</v>
      </c>
      <c r="AZ561" s="84">
        <f t="shared" si="1719"/>
        <v>0</v>
      </c>
      <c r="BA561" s="318">
        <f t="shared" si="1590"/>
        <v>0</v>
      </c>
      <c r="BB561" s="395">
        <f t="shared" si="1719"/>
        <v>0</v>
      </c>
      <c r="BC561" s="84">
        <f t="shared" si="1719"/>
        <v>0</v>
      </c>
      <c r="BD561" s="84">
        <f t="shared" si="1719"/>
        <v>0</v>
      </c>
      <c r="BE561" s="396">
        <f t="shared" si="1592"/>
        <v>0</v>
      </c>
      <c r="BF561" s="529">
        <f t="shared" si="1719"/>
        <v>0</v>
      </c>
      <c r="BG561" s="84">
        <f t="shared" si="1719"/>
        <v>0</v>
      </c>
      <c r="BH561" s="84">
        <f t="shared" si="1719"/>
        <v>0</v>
      </c>
      <c r="BI561" s="318">
        <f t="shared" si="1593"/>
        <v>0</v>
      </c>
      <c r="BJ561" s="395">
        <f t="shared" si="1719"/>
        <v>0</v>
      </c>
      <c r="BK561" s="84">
        <f t="shared" si="1719"/>
        <v>0</v>
      </c>
      <c r="BL561" s="84">
        <f t="shared" si="1719"/>
        <v>0</v>
      </c>
      <c r="BM561" s="396">
        <f t="shared" si="1594"/>
        <v>0</v>
      </c>
      <c r="BN561" s="529">
        <f t="shared" si="1719"/>
        <v>0</v>
      </c>
      <c r="BO561" s="84">
        <f t="shared" si="1719"/>
        <v>0</v>
      </c>
      <c r="BP561" s="84">
        <f t="shared" si="1719"/>
        <v>0</v>
      </c>
      <c r="BQ561" s="318">
        <f t="shared" si="1595"/>
        <v>0</v>
      </c>
      <c r="BR561" s="395">
        <f t="shared" si="1719"/>
        <v>0</v>
      </c>
      <c r="BS561" s="84">
        <f t="shared" si="1719"/>
        <v>0</v>
      </c>
      <c r="BT561" s="84">
        <f t="shared" si="1719"/>
        <v>0</v>
      </c>
      <c r="BU561" s="396">
        <f t="shared" si="1596"/>
        <v>0</v>
      </c>
      <c r="BV561" s="529">
        <f t="shared" si="1719"/>
        <v>0</v>
      </c>
      <c r="BW561" s="84">
        <f t="shared" si="1719"/>
        <v>0</v>
      </c>
      <c r="BX561" s="84">
        <f t="shared" si="1719"/>
        <v>0</v>
      </c>
      <c r="BY561" s="318">
        <f t="shared" si="1597"/>
        <v>0</v>
      </c>
      <c r="BZ561" s="395">
        <f t="shared" si="1719"/>
        <v>0</v>
      </c>
      <c r="CA561" s="84">
        <f t="shared" si="1719"/>
        <v>0</v>
      </c>
      <c r="CB561" s="84">
        <f t="shared" si="1719"/>
        <v>0</v>
      </c>
      <c r="CC561" s="396">
        <f t="shared" si="1598"/>
        <v>0</v>
      </c>
      <c r="CD561" s="395">
        <f t="shared" si="1693"/>
        <v>0</v>
      </c>
      <c r="CE561" s="84">
        <f t="shared" si="1693"/>
        <v>0</v>
      </c>
      <c r="CF561" s="84">
        <f t="shared" si="1693"/>
        <v>0</v>
      </c>
      <c r="CG561" s="396">
        <f t="shared" si="1693"/>
        <v>0</v>
      </c>
      <c r="CH561" s="695"/>
      <c r="CI561" s="118"/>
      <c r="CJ561" s="807">
        <f>IF(H561=0,IF(CD561&gt;0,"Error",H561-CD561),H561-CD561)</f>
        <v>14644</v>
      </c>
      <c r="CK561" s="808">
        <f t="shared" ref="CK561:CK562" si="1720">IF(I561=0,IF(CE561&gt;0,"Error",I561-CE561),I561-CE561)</f>
        <v>0</v>
      </c>
      <c r="CL561" s="808">
        <f t="shared" ref="CL561:CL562" si="1721">IF(J561=0,IF(CF561&gt;0,"Error",J561-CF561),J561-CF561)</f>
        <v>81356</v>
      </c>
      <c r="CM561" s="809">
        <f t="shared" ref="CM561:CM562" si="1722">IF(K561=0,IF(CG561&gt;0,"Error",K561-CG561),K561-CG561)</f>
        <v>96000</v>
      </c>
      <c r="CN561" s="807">
        <v>0</v>
      </c>
      <c r="CO561" s="808">
        <f t="shared" si="1666"/>
        <v>0</v>
      </c>
      <c r="CP561" s="808">
        <f t="shared" si="1667"/>
        <v>0</v>
      </c>
      <c r="CQ561" s="808">
        <f t="shared" si="1668"/>
        <v>0</v>
      </c>
      <c r="CR561" s="887">
        <f t="shared" si="1669"/>
        <v>0</v>
      </c>
      <c r="CS561" s="809">
        <f t="shared" si="1670"/>
        <v>0</v>
      </c>
      <c r="CT561" s="2">
        <f t="shared" si="1671"/>
        <v>0</v>
      </c>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c r="JL561" s="2"/>
      <c r="JM561" s="2"/>
      <c r="JN561" s="2"/>
      <c r="JO561" s="2"/>
      <c r="JP561" s="2"/>
      <c r="JQ561" s="2"/>
      <c r="JR561" s="2"/>
      <c r="JS561" s="2"/>
      <c r="JT561" s="2"/>
      <c r="JU561" s="2"/>
      <c r="JV561" s="2"/>
      <c r="JW561" s="2"/>
      <c r="JX561" s="2"/>
      <c r="JY561" s="2"/>
      <c r="JZ561" s="2"/>
      <c r="KA561" s="2"/>
      <c r="KB561" s="2"/>
      <c r="KC561" s="2"/>
      <c r="KD561" s="2"/>
      <c r="KE561" s="2"/>
      <c r="KF561" s="2"/>
      <c r="KG561" s="2"/>
      <c r="KH561" s="2"/>
      <c r="KI561" s="2"/>
      <c r="KJ561" s="2"/>
      <c r="KK561" s="2"/>
      <c r="KL561" s="2"/>
      <c r="KM561" s="2"/>
      <c r="KN561" s="2"/>
      <c r="KO561" s="2"/>
      <c r="KP561" s="2"/>
      <c r="KQ561" s="2"/>
      <c r="KR561" s="2"/>
      <c r="KS561" s="2"/>
      <c r="KT561" s="2"/>
      <c r="KU561" s="2"/>
      <c r="KV561" s="2"/>
      <c r="KW561" s="2"/>
      <c r="KX561" s="2"/>
      <c r="KY561" s="2"/>
      <c r="KZ561" s="2"/>
      <c r="LA561" s="2"/>
      <c r="LB561" s="2"/>
      <c r="LC561" s="2"/>
      <c r="LD561" s="2"/>
      <c r="LE561" s="2"/>
      <c r="LF561" s="2"/>
      <c r="LG561" s="2"/>
      <c r="LH561" s="2"/>
      <c r="LI561" s="2"/>
      <c r="LJ561" s="2"/>
      <c r="LK561" s="2"/>
      <c r="LL561" s="2"/>
      <c r="LM561" s="2"/>
      <c r="LN561" s="2"/>
      <c r="LO561" s="2"/>
      <c r="LP561" s="2"/>
      <c r="LQ561" s="2"/>
      <c r="LR561" s="2"/>
      <c r="LS561" s="2"/>
      <c r="LT561" s="2"/>
      <c r="LU561" s="2"/>
      <c r="LV561" s="2"/>
      <c r="LW561" s="2"/>
      <c r="LX561" s="2"/>
      <c r="LY561" s="2"/>
      <c r="LZ561" s="2"/>
      <c r="MA561" s="2"/>
      <c r="MB561" s="2"/>
      <c r="MC561" s="2"/>
      <c r="MD561" s="2"/>
      <c r="ME561" s="2"/>
      <c r="MF561" s="2"/>
      <c r="MG561" s="2"/>
      <c r="MH561" s="2"/>
      <c r="MI561" s="2"/>
      <c r="MJ561" s="2"/>
      <c r="MK561" s="2"/>
      <c r="ML561" s="2"/>
      <c r="MM561" s="2"/>
      <c r="MN561" s="2"/>
      <c r="MO561" s="2"/>
      <c r="MP561" s="2"/>
      <c r="MQ561" s="2"/>
      <c r="MR561" s="2"/>
      <c r="MS561" s="2"/>
      <c r="MT561" s="2"/>
      <c r="MU561" s="2"/>
      <c r="MV561" s="2"/>
      <c r="MW561" s="2"/>
      <c r="MX561" s="2"/>
      <c r="MY561" s="2"/>
      <c r="MZ561" s="2"/>
      <c r="NA561" s="2"/>
      <c r="NB561" s="2"/>
      <c r="NC561" s="2"/>
      <c r="ND561" s="2"/>
      <c r="NE561" s="2"/>
      <c r="NF561" s="2"/>
      <c r="NG561" s="2"/>
      <c r="NH561" s="2"/>
      <c r="NI561" s="2"/>
      <c r="NJ561" s="2"/>
      <c r="NK561" s="2"/>
      <c r="NL561" s="2"/>
      <c r="NM561" s="2"/>
      <c r="NN561" s="2"/>
      <c r="NO561" s="2"/>
      <c r="NP561" s="2"/>
      <c r="NQ561" s="2"/>
      <c r="NR561" s="2"/>
      <c r="NS561" s="2"/>
      <c r="NT561" s="2"/>
      <c r="NU561" s="2"/>
      <c r="NV561" s="2"/>
      <c r="NW561" s="2"/>
      <c r="NX561" s="2"/>
      <c r="NY561" s="2"/>
      <c r="NZ561" s="2"/>
      <c r="OA561" s="2"/>
      <c r="OB561" s="2"/>
      <c r="OC561" s="2"/>
      <c r="OD561" s="2"/>
      <c r="OE561" s="2"/>
      <c r="OF561" s="2"/>
      <c r="OG561" s="2"/>
      <c r="OH561" s="2"/>
      <c r="OI561" s="2"/>
      <c r="OJ561" s="2"/>
      <c r="OK561" s="2"/>
      <c r="OL561" s="2"/>
      <c r="OM561" s="2"/>
      <c r="ON561" s="2"/>
      <c r="OO561" s="2"/>
      <c r="OP561" s="2"/>
      <c r="OQ561" s="2"/>
      <c r="OR561" s="2"/>
      <c r="OS561" s="2"/>
      <c r="OT561" s="2"/>
      <c r="OU561" s="2"/>
      <c r="OV561" s="2"/>
      <c r="OW561" s="2"/>
      <c r="OX561" s="2"/>
      <c r="OY561" s="2"/>
      <c r="OZ561" s="2"/>
      <c r="PA561" s="2"/>
      <c r="PB561" s="2"/>
      <c r="PC561" s="2"/>
      <c r="PD561" s="2"/>
      <c r="PE561" s="2"/>
      <c r="PF561" s="2"/>
      <c r="PG561" s="2"/>
      <c r="PH561" s="2"/>
      <c r="PI561" s="2"/>
      <c r="PJ561" s="2"/>
      <c r="PK561" s="2"/>
      <c r="PL561" s="2"/>
      <c r="PM561" s="2"/>
      <c r="PN561" s="2"/>
      <c r="PO561" s="2"/>
      <c r="PP561" s="2"/>
      <c r="PQ561" s="2"/>
      <c r="PR561" s="2"/>
      <c r="PS561" s="2"/>
      <c r="PT561" s="2"/>
      <c r="PU561" s="2"/>
      <c r="PV561" s="2"/>
      <c r="PW561" s="2"/>
      <c r="PX561" s="2"/>
      <c r="PY561" s="2"/>
      <c r="PZ561" s="2"/>
      <c r="QA561" s="2"/>
      <c r="QB561" s="2"/>
      <c r="QC561" s="2"/>
      <c r="QD561" s="2"/>
      <c r="QE561" s="2"/>
      <c r="QF561" s="2"/>
      <c r="QG561" s="2"/>
      <c r="QH561" s="2"/>
      <c r="QI561" s="2"/>
      <c r="QJ561" s="2"/>
      <c r="QK561" s="2"/>
      <c r="QL561" s="2"/>
      <c r="QM561" s="2"/>
      <c r="QN561" s="2"/>
      <c r="QO561" s="2"/>
      <c r="QP561" s="2"/>
      <c r="QQ561" s="2"/>
      <c r="QR561" s="2"/>
      <c r="QS561" s="2"/>
      <c r="QT561" s="2"/>
      <c r="QU561" s="2"/>
      <c r="QV561" s="2"/>
      <c r="QW561" s="2"/>
      <c r="QX561" s="2"/>
      <c r="QY561" s="2"/>
      <c r="QZ561" s="2"/>
      <c r="RA561" s="2"/>
      <c r="RB561" s="2"/>
      <c r="RC561" s="2"/>
      <c r="RD561" s="2"/>
      <c r="RE561" s="2"/>
      <c r="RF561" s="2"/>
      <c r="RG561" s="2"/>
      <c r="RH561" s="2"/>
      <c r="RI561" s="2"/>
      <c r="RJ561" s="2"/>
      <c r="RK561" s="2"/>
      <c r="RL561" s="2"/>
      <c r="RM561" s="2"/>
      <c r="RN561" s="2"/>
      <c r="RO561" s="2"/>
      <c r="RP561" s="2"/>
      <c r="RQ561" s="2"/>
      <c r="RR561" s="2"/>
      <c r="RS561" s="2"/>
      <c r="RT561" s="2"/>
      <c r="RU561" s="2"/>
      <c r="RV561" s="2"/>
      <c r="RW561" s="2"/>
      <c r="RX561" s="2"/>
      <c r="RY561" s="2"/>
      <c r="RZ561" s="2"/>
      <c r="SA561" s="2"/>
      <c r="SB561" s="2"/>
      <c r="SC561" s="2"/>
      <c r="SD561" s="2"/>
      <c r="SE561" s="2"/>
      <c r="SF561" s="2"/>
      <c r="SG561" s="2"/>
      <c r="SH561" s="2"/>
      <c r="SI561" s="2"/>
      <c r="SJ561" s="2"/>
      <c r="SK561" s="2"/>
      <c r="SL561" s="2"/>
      <c r="SM561" s="2"/>
      <c r="SN561" s="2"/>
      <c r="SO561" s="2"/>
      <c r="SP561" s="2"/>
      <c r="SQ561" s="2"/>
      <c r="SR561" s="2"/>
      <c r="SS561" s="2"/>
      <c r="ST561" s="2"/>
      <c r="SU561" s="2"/>
      <c r="SV561" s="2"/>
      <c r="SW561" s="2"/>
      <c r="SX561" s="2"/>
      <c r="SY561" s="2"/>
      <c r="SZ561" s="2"/>
      <c r="TA561" s="2"/>
      <c r="TB561" s="2"/>
      <c r="TC561" s="2"/>
      <c r="TD561" s="2"/>
      <c r="TE561" s="2"/>
      <c r="TF561" s="2"/>
      <c r="TG561" s="2"/>
      <c r="TH561" s="2"/>
      <c r="TI561" s="2"/>
      <c r="TJ561" s="2"/>
      <c r="TK561" s="2"/>
      <c r="TL561" s="2"/>
      <c r="TM561" s="2"/>
      <c r="TN561" s="2"/>
      <c r="TO561" s="2"/>
      <c r="TP561" s="2"/>
      <c r="TQ561" s="2"/>
      <c r="TR561" s="2"/>
      <c r="TS561" s="2"/>
      <c r="TT561" s="2"/>
      <c r="TU561" s="2"/>
      <c r="TV561" s="2"/>
      <c r="TW561" s="2"/>
      <c r="TX561" s="2"/>
      <c r="TY561" s="2"/>
      <c r="TZ561" s="2"/>
      <c r="UA561" s="2"/>
      <c r="UB561" s="2"/>
      <c r="UC561" s="2"/>
      <c r="UD561" s="2"/>
      <c r="UE561" s="2"/>
      <c r="UF561" s="2"/>
      <c r="UG561" s="2"/>
      <c r="UH561" s="2"/>
      <c r="UI561" s="2"/>
      <c r="UJ561" s="2"/>
      <c r="UK561" s="2"/>
      <c r="UL561" s="2"/>
      <c r="UM561" s="2"/>
      <c r="UN561" s="2"/>
      <c r="UO561" s="2"/>
      <c r="UP561" s="2"/>
      <c r="UQ561" s="2"/>
      <c r="UR561" s="2"/>
      <c r="US561" s="2"/>
      <c r="UT561" s="2"/>
      <c r="UU561" s="2"/>
      <c r="UV561" s="2"/>
      <c r="UW561" s="2"/>
      <c r="UX561" s="2"/>
      <c r="UY561" s="2"/>
      <c r="UZ561" s="2"/>
      <c r="VA561" s="2"/>
      <c r="VB561" s="2"/>
      <c r="VC561" s="2"/>
      <c r="VD561" s="2"/>
      <c r="VE561" s="2"/>
      <c r="VF561" s="2"/>
      <c r="VG561" s="2"/>
      <c r="VH561" s="2"/>
      <c r="VI561" s="2"/>
      <c r="VJ561" s="2"/>
      <c r="VK561" s="2"/>
      <c r="VL561" s="2"/>
      <c r="VM561" s="2"/>
      <c r="VN561" s="2"/>
      <c r="VO561" s="2"/>
      <c r="VP561" s="2"/>
      <c r="VQ561" s="2"/>
      <c r="VR561" s="2"/>
      <c r="VS561" s="2"/>
      <c r="VT561" s="2"/>
      <c r="VU561" s="2"/>
      <c r="VV561" s="2"/>
      <c r="VW561" s="2"/>
      <c r="VX561" s="2"/>
      <c r="VY561" s="2"/>
      <c r="VZ561" s="2"/>
      <c r="WA561" s="2"/>
      <c r="WB561" s="2"/>
      <c r="WC561" s="2"/>
      <c r="WD561" s="2"/>
      <c r="WE561" s="2"/>
      <c r="WF561" s="2"/>
      <c r="WG561" s="2"/>
      <c r="WH561" s="2"/>
      <c r="WI561" s="2"/>
      <c r="WJ561" s="2"/>
      <c r="WK561" s="2"/>
      <c r="WL561" s="2"/>
      <c r="WM561" s="2"/>
      <c r="WN561" s="2"/>
    </row>
    <row r="562" spans="1:612" ht="24.75" customHeight="1" x14ac:dyDescent="0.25">
      <c r="B562" s="580" t="str">
        <f t="shared" si="1591"/>
        <v>C5</v>
      </c>
      <c r="C562" s="597" t="s">
        <v>457</v>
      </c>
      <c r="D562" s="630">
        <f t="shared" si="1718"/>
        <v>0</v>
      </c>
      <c r="E562" s="38">
        <f t="shared" si="1718"/>
        <v>0</v>
      </c>
      <c r="F562" s="38">
        <f t="shared" si="1718"/>
        <v>0</v>
      </c>
      <c r="G562" s="38">
        <f t="shared" si="1718"/>
        <v>0</v>
      </c>
      <c r="H562" s="38">
        <f t="shared" si="1718"/>
        <v>14644</v>
      </c>
      <c r="I562" s="38">
        <f t="shared" si="1718"/>
        <v>0</v>
      </c>
      <c r="J562" s="38">
        <f t="shared" si="1718"/>
        <v>81356</v>
      </c>
      <c r="K562" s="631">
        <f t="shared" si="1718"/>
        <v>96000</v>
      </c>
      <c r="L562" s="584"/>
      <c r="M562" s="38"/>
      <c r="N562" s="76"/>
      <c r="O562" s="39"/>
      <c r="P562" s="39"/>
      <c r="Q562" s="77"/>
      <c r="R562" s="77"/>
      <c r="S562" s="77"/>
      <c r="T562" s="78"/>
      <c r="U562" s="77"/>
      <c r="V562" s="40"/>
      <c r="W562" s="40"/>
      <c r="X562" s="40"/>
      <c r="Y562" s="40"/>
      <c r="Z562" s="40"/>
      <c r="AA562" s="40"/>
      <c r="AB562" s="40"/>
      <c r="AC562" s="40"/>
      <c r="AD562" s="40"/>
      <c r="AE562" s="40"/>
      <c r="AF562" s="40"/>
      <c r="AG562" s="414"/>
      <c r="AH562" s="333">
        <f>+AH563</f>
        <v>0</v>
      </c>
      <c r="AI562" s="22">
        <f t="shared" si="1719"/>
        <v>0</v>
      </c>
      <c r="AJ562" s="22">
        <f t="shared" si="1719"/>
        <v>0</v>
      </c>
      <c r="AK562" s="281">
        <f t="shared" si="1586"/>
        <v>0</v>
      </c>
      <c r="AL562" s="333">
        <f t="shared" si="1719"/>
        <v>0</v>
      </c>
      <c r="AM562" s="22">
        <f t="shared" si="1719"/>
        <v>0</v>
      </c>
      <c r="AN562" s="22">
        <f t="shared" si="1719"/>
        <v>0</v>
      </c>
      <c r="AO562" s="334">
        <f t="shared" si="1587"/>
        <v>0</v>
      </c>
      <c r="AP562" s="492">
        <f t="shared" si="1719"/>
        <v>0</v>
      </c>
      <c r="AQ562" s="22">
        <f t="shared" si="1719"/>
        <v>0</v>
      </c>
      <c r="AR562" s="22">
        <f t="shared" si="1719"/>
        <v>0</v>
      </c>
      <c r="AS562" s="281">
        <f t="shared" si="1588"/>
        <v>0</v>
      </c>
      <c r="AT562" s="333">
        <f t="shared" si="1719"/>
        <v>0</v>
      </c>
      <c r="AU562" s="22">
        <f t="shared" si="1719"/>
        <v>0</v>
      </c>
      <c r="AV562" s="22">
        <f t="shared" si="1719"/>
        <v>0</v>
      </c>
      <c r="AW562" s="334">
        <f t="shared" si="1589"/>
        <v>0</v>
      </c>
      <c r="AX562" s="492">
        <f t="shared" si="1719"/>
        <v>0</v>
      </c>
      <c r="AY562" s="22">
        <f t="shared" si="1719"/>
        <v>0</v>
      </c>
      <c r="AZ562" s="22">
        <f t="shared" si="1719"/>
        <v>0</v>
      </c>
      <c r="BA562" s="281">
        <f t="shared" si="1590"/>
        <v>0</v>
      </c>
      <c r="BB562" s="333">
        <f>BB563</f>
        <v>0</v>
      </c>
      <c r="BC562" s="22">
        <f>BC563</f>
        <v>0</v>
      </c>
      <c r="BD562" s="22">
        <f>BD563</f>
        <v>0</v>
      </c>
      <c r="BE562" s="334">
        <f t="shared" si="1592"/>
        <v>0</v>
      </c>
      <c r="BF562" s="492">
        <f>BF563</f>
        <v>0</v>
      </c>
      <c r="BG562" s="22">
        <f>BG563</f>
        <v>0</v>
      </c>
      <c r="BH562" s="22">
        <f>BH563</f>
        <v>0</v>
      </c>
      <c r="BI562" s="281">
        <f t="shared" si="1593"/>
        <v>0</v>
      </c>
      <c r="BJ562" s="333">
        <f>BJ563</f>
        <v>0</v>
      </c>
      <c r="BK562" s="22">
        <f>BK563</f>
        <v>0</v>
      </c>
      <c r="BL562" s="22">
        <f>BL563</f>
        <v>0</v>
      </c>
      <c r="BM562" s="334">
        <f t="shared" si="1594"/>
        <v>0</v>
      </c>
      <c r="BN562" s="492">
        <f>BN563</f>
        <v>0</v>
      </c>
      <c r="BO562" s="22">
        <f>BO563</f>
        <v>0</v>
      </c>
      <c r="BP562" s="22">
        <f>BP563</f>
        <v>0</v>
      </c>
      <c r="BQ562" s="281">
        <f t="shared" si="1595"/>
        <v>0</v>
      </c>
      <c r="BR562" s="333">
        <f>BR563</f>
        <v>0</v>
      </c>
      <c r="BS562" s="22">
        <f>BS563</f>
        <v>0</v>
      </c>
      <c r="BT562" s="22">
        <f>BT563</f>
        <v>0</v>
      </c>
      <c r="BU562" s="334">
        <f t="shared" si="1596"/>
        <v>0</v>
      </c>
      <c r="BV562" s="492">
        <f>BV563</f>
        <v>0</v>
      </c>
      <c r="BW562" s="22">
        <f>BW563</f>
        <v>0</v>
      </c>
      <c r="BX562" s="22">
        <f>BX563</f>
        <v>0</v>
      </c>
      <c r="BY562" s="281">
        <f t="shared" si="1597"/>
        <v>0</v>
      </c>
      <c r="BZ562" s="333">
        <f>BZ563</f>
        <v>0</v>
      </c>
      <c r="CA562" s="22">
        <f>CA563</f>
        <v>0</v>
      </c>
      <c r="CB562" s="22">
        <f>CB563</f>
        <v>0</v>
      </c>
      <c r="CC562" s="334">
        <f t="shared" si="1598"/>
        <v>0</v>
      </c>
      <c r="CD562" s="333">
        <f t="shared" si="1693"/>
        <v>0</v>
      </c>
      <c r="CE562" s="22">
        <f t="shared" si="1693"/>
        <v>0</v>
      </c>
      <c r="CF562" s="22">
        <f t="shared" si="1693"/>
        <v>0</v>
      </c>
      <c r="CG562" s="334">
        <f t="shared" si="1693"/>
        <v>0</v>
      </c>
      <c r="CH562" s="695" t="s">
        <v>739</v>
      </c>
      <c r="CI562" s="118" t="s">
        <v>766</v>
      </c>
      <c r="CJ562" s="750">
        <f>IF(H562=0,IF(CD562&gt;0,"Error",H562-CD562),H562-CD562)</f>
        <v>14644</v>
      </c>
      <c r="CK562" s="751">
        <f t="shared" si="1720"/>
        <v>0</v>
      </c>
      <c r="CL562" s="751">
        <f t="shared" si="1721"/>
        <v>81356</v>
      </c>
      <c r="CM562" s="752">
        <f t="shared" si="1722"/>
        <v>96000</v>
      </c>
      <c r="CN562" s="750">
        <v>0</v>
      </c>
      <c r="CO562" s="751">
        <f t="shared" si="1666"/>
        <v>0</v>
      </c>
      <c r="CP562" s="751">
        <f t="shared" si="1667"/>
        <v>0</v>
      </c>
      <c r="CQ562" s="751">
        <f t="shared" si="1668"/>
        <v>0</v>
      </c>
      <c r="CR562" s="863">
        <f t="shared" si="1669"/>
        <v>0</v>
      </c>
      <c r="CS562" s="752">
        <f t="shared" si="1670"/>
        <v>0</v>
      </c>
      <c r="CT562" s="2">
        <f t="shared" si="1671"/>
        <v>0</v>
      </c>
    </row>
    <row r="563" spans="1:612" s="4" customFormat="1" ht="24.75" customHeight="1" x14ac:dyDescent="0.25">
      <c r="A563" s="7"/>
      <c r="B563" s="580" t="str">
        <f t="shared" si="1591"/>
        <v>C5</v>
      </c>
      <c r="C563" s="608" t="s">
        <v>458</v>
      </c>
      <c r="D563" s="654"/>
      <c r="E563" s="195"/>
      <c r="F563" s="195"/>
      <c r="G563" s="195">
        <f t="shared" ref="G563" si="1723">+D563+E563+F563</f>
        <v>0</v>
      </c>
      <c r="H563" s="195">
        <v>14644</v>
      </c>
      <c r="I563" s="195"/>
      <c r="J563" s="195">
        <v>81356</v>
      </c>
      <c r="K563" s="655">
        <f>+H563+I563+J563</f>
        <v>96000</v>
      </c>
      <c r="L563" s="592"/>
      <c r="M563" s="195"/>
      <c r="N563" s="196" t="s">
        <v>332</v>
      </c>
      <c r="O563" s="197"/>
      <c r="P563" s="197"/>
      <c r="Q563" s="197"/>
      <c r="R563" s="197"/>
      <c r="S563" s="197"/>
      <c r="T563" s="197"/>
      <c r="U563" s="197"/>
      <c r="V563" s="197"/>
      <c r="W563" s="197"/>
      <c r="X563" s="197"/>
      <c r="Y563" s="197"/>
      <c r="Z563" s="197"/>
      <c r="AA563" s="197"/>
      <c r="AB563" s="197"/>
      <c r="AC563" s="197"/>
      <c r="AD563" s="197"/>
      <c r="AE563" s="197"/>
      <c r="AF563" s="197"/>
      <c r="AG563" s="420"/>
      <c r="AH563" s="391"/>
      <c r="AI563" s="202"/>
      <c r="AJ563" s="202"/>
      <c r="AK563" s="316">
        <f t="shared" si="1586"/>
        <v>0</v>
      </c>
      <c r="AL563" s="391"/>
      <c r="AM563" s="202"/>
      <c r="AN563" s="202"/>
      <c r="AO563" s="392">
        <f t="shared" si="1587"/>
        <v>0</v>
      </c>
      <c r="AP563" s="527"/>
      <c r="AQ563" s="202"/>
      <c r="AR563" s="202"/>
      <c r="AS563" s="316">
        <f t="shared" si="1588"/>
        <v>0</v>
      </c>
      <c r="AT563" s="391"/>
      <c r="AU563" s="202"/>
      <c r="AV563" s="202"/>
      <c r="AW563" s="392">
        <f t="shared" si="1589"/>
        <v>0</v>
      </c>
      <c r="AX563" s="527"/>
      <c r="AY563" s="202"/>
      <c r="AZ563" s="202"/>
      <c r="BA563" s="316">
        <f t="shared" si="1590"/>
        <v>0</v>
      </c>
      <c r="BB563" s="391"/>
      <c r="BC563" s="202"/>
      <c r="BD563" s="202"/>
      <c r="BE563" s="392">
        <f>BB563+BC563+BD563</f>
        <v>0</v>
      </c>
      <c r="BF563" s="527"/>
      <c r="BG563" s="202"/>
      <c r="BH563" s="202"/>
      <c r="BI563" s="316">
        <f>BF563+BG563+BH563</f>
        <v>0</v>
      </c>
      <c r="BJ563" s="391"/>
      <c r="BK563" s="202"/>
      <c r="BL563" s="202"/>
      <c r="BM563" s="392">
        <f>BJ563+BK563+BL563</f>
        <v>0</v>
      </c>
      <c r="BN563" s="527"/>
      <c r="BO563" s="202"/>
      <c r="BP563" s="202"/>
      <c r="BQ563" s="316">
        <f>BN563+BO563+BP563</f>
        <v>0</v>
      </c>
      <c r="BR563" s="391"/>
      <c r="BS563" s="202"/>
      <c r="BT563" s="202"/>
      <c r="BU563" s="392">
        <f>BR563+BS563+BT563</f>
        <v>0</v>
      </c>
      <c r="BV563" s="527"/>
      <c r="BW563" s="202"/>
      <c r="BX563" s="202"/>
      <c r="BY563" s="316">
        <f>BV563+BW563+BX563</f>
        <v>0</v>
      </c>
      <c r="BZ563" s="391"/>
      <c r="CA563" s="202"/>
      <c r="CB563" s="202"/>
      <c r="CC563" s="392">
        <f>BZ563+CA563+CB563</f>
        <v>0</v>
      </c>
      <c r="CD563" s="391">
        <f t="shared" si="1693"/>
        <v>0</v>
      </c>
      <c r="CE563" s="202">
        <f t="shared" si="1693"/>
        <v>0</v>
      </c>
      <c r="CF563" s="202">
        <f t="shared" si="1693"/>
        <v>0</v>
      </c>
      <c r="CG563" s="392">
        <f t="shared" si="1693"/>
        <v>0</v>
      </c>
      <c r="CH563" s="695" t="s">
        <v>739</v>
      </c>
      <c r="CI563" s="118" t="s">
        <v>766</v>
      </c>
      <c r="CJ563" s="801"/>
      <c r="CK563" s="802"/>
      <c r="CL563" s="802"/>
      <c r="CM563" s="803"/>
      <c r="CN563" s="801">
        <v>0</v>
      </c>
      <c r="CO563" s="802">
        <f t="shared" si="1666"/>
        <v>0</v>
      </c>
      <c r="CP563" s="802">
        <f t="shared" si="1667"/>
        <v>0</v>
      </c>
      <c r="CQ563" s="802">
        <f t="shared" si="1668"/>
        <v>0</v>
      </c>
      <c r="CR563" s="885">
        <f t="shared" si="1669"/>
        <v>0</v>
      </c>
      <c r="CS563" s="803">
        <f t="shared" si="1670"/>
        <v>0</v>
      </c>
      <c r="CT563" s="2">
        <f t="shared" si="1671"/>
        <v>0</v>
      </c>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c r="JL563" s="2"/>
      <c r="JM563" s="2"/>
      <c r="JN563" s="2"/>
      <c r="JO563" s="2"/>
      <c r="JP563" s="2"/>
      <c r="JQ563" s="2"/>
      <c r="JR563" s="2"/>
      <c r="JS563" s="2"/>
      <c r="JT563" s="2"/>
      <c r="JU563" s="2"/>
      <c r="JV563" s="2"/>
      <c r="JW563" s="2"/>
      <c r="JX563" s="2"/>
      <c r="JY563" s="2"/>
      <c r="JZ563" s="2"/>
      <c r="KA563" s="2"/>
      <c r="KB563" s="2"/>
      <c r="KC563" s="2"/>
      <c r="KD563" s="2"/>
      <c r="KE563" s="2"/>
      <c r="KF563" s="2"/>
      <c r="KG563" s="2"/>
      <c r="KH563" s="2"/>
      <c r="KI563" s="2"/>
      <c r="KJ563" s="2"/>
      <c r="KK563" s="2"/>
      <c r="KL563" s="2"/>
      <c r="KM563" s="2"/>
      <c r="KN563" s="2"/>
      <c r="KO563" s="2"/>
      <c r="KP563" s="2"/>
      <c r="KQ563" s="2"/>
      <c r="KR563" s="2"/>
      <c r="KS563" s="2"/>
      <c r="KT563" s="2"/>
      <c r="KU563" s="2"/>
      <c r="KV563" s="2"/>
      <c r="KW563" s="2"/>
      <c r="KX563" s="2"/>
      <c r="KY563" s="2"/>
      <c r="KZ563" s="2"/>
      <c r="LA563" s="2"/>
      <c r="LB563" s="2"/>
      <c r="LC563" s="2"/>
      <c r="LD563" s="2"/>
      <c r="LE563" s="2"/>
      <c r="LF563" s="2"/>
      <c r="LG563" s="2"/>
      <c r="LH563" s="2"/>
      <c r="LI563" s="2"/>
      <c r="LJ563" s="2"/>
      <c r="LK563" s="2"/>
      <c r="LL563" s="2"/>
      <c r="LM563" s="2"/>
      <c r="LN563" s="2"/>
      <c r="LO563" s="2"/>
      <c r="LP563" s="2"/>
      <c r="LQ563" s="2"/>
      <c r="LR563" s="2"/>
      <c r="LS563" s="2"/>
      <c r="LT563" s="2"/>
      <c r="LU563" s="2"/>
      <c r="LV563" s="2"/>
      <c r="LW563" s="2"/>
      <c r="LX563" s="2"/>
      <c r="LY563" s="2"/>
      <c r="LZ563" s="2"/>
      <c r="MA563" s="2"/>
      <c r="MB563" s="2"/>
      <c r="MC563" s="2"/>
      <c r="MD563" s="2"/>
      <c r="ME563" s="2"/>
      <c r="MF563" s="2"/>
      <c r="MG563" s="2"/>
      <c r="MH563" s="2"/>
      <c r="MI563" s="2"/>
      <c r="MJ563" s="2"/>
      <c r="MK563" s="2"/>
      <c r="ML563" s="2"/>
      <c r="MM563" s="2"/>
      <c r="MN563" s="2"/>
      <c r="MO563" s="2"/>
      <c r="MP563" s="2"/>
      <c r="MQ563" s="2"/>
      <c r="MR563" s="2"/>
      <c r="MS563" s="2"/>
      <c r="MT563" s="2"/>
      <c r="MU563" s="2"/>
      <c r="MV563" s="2"/>
      <c r="MW563" s="2"/>
      <c r="MX563" s="2"/>
      <c r="MY563" s="2"/>
      <c r="MZ563" s="2"/>
      <c r="NA563" s="2"/>
      <c r="NB563" s="2"/>
      <c r="NC563" s="2"/>
      <c r="ND563" s="2"/>
      <c r="NE563" s="2"/>
      <c r="NF563" s="2"/>
      <c r="NG563" s="2"/>
      <c r="NH563" s="2"/>
      <c r="NI563" s="2"/>
      <c r="NJ563" s="2"/>
      <c r="NK563" s="2"/>
      <c r="NL563" s="2"/>
      <c r="NM563" s="2"/>
      <c r="NN563" s="2"/>
      <c r="NO563" s="2"/>
      <c r="NP563" s="2"/>
      <c r="NQ563" s="2"/>
      <c r="NR563" s="2"/>
      <c r="NS563" s="2"/>
      <c r="NT563" s="2"/>
      <c r="NU563" s="2"/>
      <c r="NV563" s="2"/>
      <c r="NW563" s="2"/>
      <c r="NX563" s="2"/>
      <c r="NY563" s="2"/>
      <c r="NZ563" s="2"/>
      <c r="OA563" s="2"/>
      <c r="OB563" s="2"/>
      <c r="OC563" s="2"/>
      <c r="OD563" s="2"/>
      <c r="OE563" s="2"/>
      <c r="OF563" s="2"/>
      <c r="OG563" s="2"/>
      <c r="OH563" s="2"/>
      <c r="OI563" s="2"/>
      <c r="OJ563" s="2"/>
      <c r="OK563" s="2"/>
      <c r="OL563" s="2"/>
      <c r="OM563" s="2"/>
      <c r="ON563" s="2"/>
      <c r="OO563" s="2"/>
      <c r="OP563" s="2"/>
      <c r="OQ563" s="2"/>
      <c r="OR563" s="2"/>
      <c r="OS563" s="2"/>
      <c r="OT563" s="2"/>
      <c r="OU563" s="2"/>
      <c r="OV563" s="2"/>
      <c r="OW563" s="2"/>
      <c r="OX563" s="2"/>
      <c r="OY563" s="2"/>
      <c r="OZ563" s="2"/>
      <c r="PA563" s="2"/>
      <c r="PB563" s="2"/>
      <c r="PC563" s="2"/>
      <c r="PD563" s="2"/>
      <c r="PE563" s="2"/>
      <c r="PF563" s="2"/>
      <c r="PG563" s="2"/>
      <c r="PH563" s="2"/>
      <c r="PI563" s="2"/>
      <c r="PJ563" s="2"/>
      <c r="PK563" s="2"/>
      <c r="PL563" s="2"/>
      <c r="PM563" s="2"/>
      <c r="PN563" s="2"/>
      <c r="PO563" s="2"/>
      <c r="PP563" s="2"/>
      <c r="PQ563" s="2"/>
      <c r="PR563" s="2"/>
      <c r="PS563" s="2"/>
      <c r="PT563" s="2"/>
      <c r="PU563" s="2"/>
      <c r="PV563" s="2"/>
      <c r="PW563" s="2"/>
      <c r="PX563" s="2"/>
      <c r="PY563" s="2"/>
      <c r="PZ563" s="2"/>
      <c r="QA563" s="2"/>
      <c r="QB563" s="2"/>
      <c r="QC563" s="2"/>
      <c r="QD563" s="2"/>
      <c r="QE563" s="2"/>
      <c r="QF563" s="2"/>
      <c r="QG563" s="2"/>
      <c r="QH563" s="2"/>
      <c r="QI563" s="2"/>
      <c r="QJ563" s="2"/>
      <c r="QK563" s="2"/>
      <c r="QL563" s="2"/>
      <c r="QM563" s="2"/>
      <c r="QN563" s="2"/>
      <c r="QO563" s="2"/>
      <c r="QP563" s="2"/>
      <c r="QQ563" s="2"/>
      <c r="QR563" s="2"/>
      <c r="QS563" s="2"/>
      <c r="QT563" s="2"/>
      <c r="QU563" s="2"/>
      <c r="QV563" s="2"/>
      <c r="QW563" s="2"/>
      <c r="QX563" s="2"/>
      <c r="QY563" s="2"/>
      <c r="QZ563" s="2"/>
      <c r="RA563" s="2"/>
      <c r="RB563" s="2"/>
      <c r="RC563" s="2"/>
      <c r="RD563" s="2"/>
      <c r="RE563" s="2"/>
      <c r="RF563" s="2"/>
      <c r="RG563" s="2"/>
      <c r="RH563" s="2"/>
      <c r="RI563" s="2"/>
      <c r="RJ563" s="2"/>
      <c r="RK563" s="2"/>
      <c r="RL563" s="2"/>
      <c r="RM563" s="2"/>
      <c r="RN563" s="2"/>
      <c r="RO563" s="2"/>
      <c r="RP563" s="2"/>
      <c r="RQ563" s="2"/>
      <c r="RR563" s="2"/>
      <c r="RS563" s="2"/>
      <c r="RT563" s="2"/>
      <c r="RU563" s="2"/>
      <c r="RV563" s="2"/>
      <c r="RW563" s="2"/>
      <c r="RX563" s="2"/>
      <c r="RY563" s="2"/>
      <c r="RZ563" s="2"/>
      <c r="SA563" s="2"/>
      <c r="SB563" s="2"/>
      <c r="SC563" s="2"/>
      <c r="SD563" s="2"/>
      <c r="SE563" s="2"/>
      <c r="SF563" s="2"/>
      <c r="SG563" s="2"/>
      <c r="SH563" s="2"/>
      <c r="SI563" s="2"/>
      <c r="SJ563" s="2"/>
      <c r="SK563" s="2"/>
      <c r="SL563" s="2"/>
      <c r="SM563" s="2"/>
      <c r="SN563" s="2"/>
      <c r="SO563" s="2"/>
      <c r="SP563" s="2"/>
      <c r="SQ563" s="2"/>
      <c r="SR563" s="2"/>
      <c r="SS563" s="2"/>
      <c r="ST563" s="2"/>
      <c r="SU563" s="2"/>
      <c r="SV563" s="2"/>
      <c r="SW563" s="2"/>
      <c r="SX563" s="2"/>
      <c r="SY563" s="2"/>
      <c r="SZ563" s="2"/>
      <c r="TA563" s="2"/>
      <c r="TB563" s="2"/>
      <c r="TC563" s="2"/>
      <c r="TD563" s="2"/>
      <c r="TE563" s="2"/>
      <c r="TF563" s="2"/>
      <c r="TG563" s="2"/>
      <c r="TH563" s="2"/>
      <c r="TI563" s="2"/>
      <c r="TJ563" s="2"/>
      <c r="TK563" s="2"/>
      <c r="TL563" s="2"/>
      <c r="TM563" s="2"/>
      <c r="TN563" s="2"/>
      <c r="TO563" s="2"/>
      <c r="TP563" s="2"/>
      <c r="TQ563" s="2"/>
      <c r="TR563" s="2"/>
      <c r="TS563" s="2"/>
      <c r="TT563" s="2"/>
      <c r="TU563" s="2"/>
      <c r="TV563" s="2"/>
      <c r="TW563" s="2"/>
      <c r="TX563" s="2"/>
      <c r="TY563" s="2"/>
      <c r="TZ563" s="2"/>
      <c r="UA563" s="2"/>
      <c r="UB563" s="2"/>
      <c r="UC563" s="2"/>
      <c r="UD563" s="2"/>
      <c r="UE563" s="2"/>
      <c r="UF563" s="2"/>
      <c r="UG563" s="2"/>
      <c r="UH563" s="2"/>
      <c r="UI563" s="2"/>
      <c r="UJ563" s="2"/>
      <c r="UK563" s="2"/>
      <c r="UL563" s="2"/>
      <c r="UM563" s="2"/>
      <c r="UN563" s="2"/>
      <c r="UO563" s="2"/>
      <c r="UP563" s="2"/>
      <c r="UQ563" s="2"/>
      <c r="UR563" s="2"/>
      <c r="US563" s="2"/>
      <c r="UT563" s="2"/>
      <c r="UU563" s="2"/>
      <c r="UV563" s="2"/>
      <c r="UW563" s="2"/>
      <c r="UX563" s="2"/>
      <c r="UY563" s="2"/>
      <c r="UZ563" s="2"/>
      <c r="VA563" s="2"/>
      <c r="VB563" s="2"/>
      <c r="VC563" s="2"/>
      <c r="VD563" s="2"/>
      <c r="VE563" s="2"/>
      <c r="VF563" s="2"/>
      <c r="VG563" s="2"/>
      <c r="VH563" s="2"/>
      <c r="VI563" s="2"/>
      <c r="VJ563" s="2"/>
      <c r="VK563" s="2"/>
      <c r="VL563" s="2"/>
      <c r="VM563" s="2"/>
      <c r="VN563" s="2"/>
      <c r="VO563" s="2"/>
      <c r="VP563" s="2"/>
      <c r="VQ563" s="2"/>
      <c r="VR563" s="2"/>
      <c r="VS563" s="2"/>
      <c r="VT563" s="2"/>
      <c r="VU563" s="2"/>
      <c r="VV563" s="2"/>
      <c r="VW563" s="2"/>
      <c r="VX563" s="2"/>
      <c r="VY563" s="2"/>
      <c r="VZ563" s="2"/>
      <c r="WA563" s="2"/>
      <c r="WB563" s="2"/>
      <c r="WC563" s="2"/>
      <c r="WD563" s="2"/>
      <c r="WE563" s="2"/>
      <c r="WF563" s="2"/>
      <c r="WG563" s="2"/>
      <c r="WH563" s="2"/>
      <c r="WI563" s="2"/>
      <c r="WJ563" s="2"/>
      <c r="WK563" s="2"/>
      <c r="WL563" s="2"/>
      <c r="WM563" s="2"/>
      <c r="WN563" s="2"/>
    </row>
    <row r="564" spans="1:612" ht="24.75" customHeight="1" x14ac:dyDescent="0.25">
      <c r="B564" s="580" t="str">
        <f t="shared" si="1591"/>
        <v>C5</v>
      </c>
      <c r="C564" s="596" t="s">
        <v>459</v>
      </c>
      <c r="D564" s="632"/>
      <c r="E564" s="34"/>
      <c r="F564" s="34"/>
      <c r="G564" s="34"/>
      <c r="H564" s="34">
        <v>103527</v>
      </c>
      <c r="I564" s="34"/>
      <c r="J564" s="34">
        <v>575152</v>
      </c>
      <c r="K564" s="633">
        <f>+H564+I564+J564</f>
        <v>678679</v>
      </c>
      <c r="L564" s="585"/>
      <c r="M564" s="34"/>
      <c r="N564" s="57"/>
      <c r="O564" s="57"/>
      <c r="P564" s="57"/>
      <c r="Q564" s="57"/>
      <c r="R564" s="57"/>
      <c r="S564" s="57"/>
      <c r="T564" s="57"/>
      <c r="U564" s="57"/>
      <c r="V564" s="57"/>
      <c r="W564" s="57"/>
      <c r="X564" s="57"/>
      <c r="Y564" s="57"/>
      <c r="Z564" s="57"/>
      <c r="AA564" s="57"/>
      <c r="AB564" s="57"/>
      <c r="AC564" s="57"/>
      <c r="AD564" s="57"/>
      <c r="AE564" s="57"/>
      <c r="AF564" s="57"/>
      <c r="AG564" s="421"/>
      <c r="AH564" s="395">
        <f>+AH565+AH566+AH567</f>
        <v>0</v>
      </c>
      <c r="AI564" s="84">
        <f t="shared" ref="AI564:AZ564" si="1724">+AI565+AI566+AI567</f>
        <v>0</v>
      </c>
      <c r="AJ564" s="84">
        <f t="shared" si="1724"/>
        <v>0</v>
      </c>
      <c r="AK564" s="318">
        <f t="shared" si="1586"/>
        <v>0</v>
      </c>
      <c r="AL564" s="395">
        <f t="shared" si="1724"/>
        <v>0</v>
      </c>
      <c r="AM564" s="84">
        <f t="shared" si="1724"/>
        <v>0</v>
      </c>
      <c r="AN564" s="84">
        <f t="shared" si="1724"/>
        <v>0</v>
      </c>
      <c r="AO564" s="396">
        <f t="shared" si="1587"/>
        <v>0</v>
      </c>
      <c r="AP564" s="529">
        <f t="shared" si="1724"/>
        <v>0</v>
      </c>
      <c r="AQ564" s="84">
        <f t="shared" si="1724"/>
        <v>0</v>
      </c>
      <c r="AR564" s="84">
        <f t="shared" si="1724"/>
        <v>0</v>
      </c>
      <c r="AS564" s="318">
        <f t="shared" si="1588"/>
        <v>0</v>
      </c>
      <c r="AT564" s="395">
        <f t="shared" si="1724"/>
        <v>0</v>
      </c>
      <c r="AU564" s="84">
        <f t="shared" si="1724"/>
        <v>0</v>
      </c>
      <c r="AV564" s="84">
        <f t="shared" si="1724"/>
        <v>0</v>
      </c>
      <c r="AW564" s="396">
        <f t="shared" si="1589"/>
        <v>0</v>
      </c>
      <c r="AX564" s="529">
        <f t="shared" si="1724"/>
        <v>0</v>
      </c>
      <c r="AY564" s="84">
        <f t="shared" si="1724"/>
        <v>0</v>
      </c>
      <c r="AZ564" s="84">
        <f t="shared" si="1724"/>
        <v>0</v>
      </c>
      <c r="BA564" s="318">
        <f t="shared" si="1590"/>
        <v>0</v>
      </c>
      <c r="BB564" s="395">
        <f>BB565+BB566+BB567</f>
        <v>0</v>
      </c>
      <c r="BC564" s="84">
        <f>BC565+BC566+BC567</f>
        <v>0</v>
      </c>
      <c r="BD564" s="84">
        <f>BD565+BD566+BD567</f>
        <v>0</v>
      </c>
      <c r="BE564" s="396">
        <f t="shared" si="1592"/>
        <v>0</v>
      </c>
      <c r="BF564" s="529">
        <f>BF565+BF566+BF567</f>
        <v>0</v>
      </c>
      <c r="BG564" s="84">
        <f>BG565+BG566+BG567</f>
        <v>0</v>
      </c>
      <c r="BH564" s="84">
        <f>BH565+BH566+BH567</f>
        <v>0</v>
      </c>
      <c r="BI564" s="318">
        <f t="shared" ref="BI564" si="1725">+BH564+BG564+BF564</f>
        <v>0</v>
      </c>
      <c r="BJ564" s="395">
        <f>BJ565+BJ566+BJ567</f>
        <v>20705.461016949135</v>
      </c>
      <c r="BK564" s="84">
        <f>BK565+BK566+BK567</f>
        <v>0</v>
      </c>
      <c r="BL564" s="84">
        <f>BL565+BL566+BL567</f>
        <v>115030.33898305075</v>
      </c>
      <c r="BM564" s="396">
        <f t="shared" ref="BM564" si="1726">+BL564+BK564+BJ564</f>
        <v>135735.79999999987</v>
      </c>
      <c r="BN564" s="529">
        <f>BN565+BN566+BN567</f>
        <v>31058.191525423696</v>
      </c>
      <c r="BO564" s="84">
        <f>BO565+BO566+BO567</f>
        <v>0</v>
      </c>
      <c r="BP564" s="84">
        <f>BP565+BP566+BP567</f>
        <v>172545.50847457608</v>
      </c>
      <c r="BQ564" s="318">
        <f t="shared" ref="BQ564" si="1727">+BP564+BO564+BN564</f>
        <v>203603.69999999978</v>
      </c>
      <c r="BR564" s="395">
        <f>BR565+BR566+BR567</f>
        <v>0</v>
      </c>
      <c r="BS564" s="84">
        <f>BS565+BS566+BS567</f>
        <v>0</v>
      </c>
      <c r="BT564" s="84">
        <f>BT565+BT566+BT567</f>
        <v>0</v>
      </c>
      <c r="BU564" s="396">
        <f t="shared" ref="BU564" si="1728">+BT564+BS564+BR564</f>
        <v>0</v>
      </c>
      <c r="BV564" s="529">
        <f>BV565+BV566+BV567</f>
        <v>31058.191525423696</v>
      </c>
      <c r="BW564" s="84">
        <f>BW565+BW566+BW567</f>
        <v>0</v>
      </c>
      <c r="BX564" s="84">
        <f>BX565+BX566+BX567</f>
        <v>172545.50847457608</v>
      </c>
      <c r="BY564" s="318">
        <f t="shared" ref="BY564" si="1729">+BX564+BW564+BV564</f>
        <v>203603.69999999978</v>
      </c>
      <c r="BZ564" s="395">
        <f>BZ565+BZ566+BZ567</f>
        <v>20705.461016949135</v>
      </c>
      <c r="CA564" s="84">
        <f>CA565+CA566+CA567</f>
        <v>0</v>
      </c>
      <c r="CB564" s="84">
        <f>CB565+CB566+CB567</f>
        <v>115030.33898305075</v>
      </c>
      <c r="CC564" s="396">
        <f t="shared" ref="CC564" si="1730">+CB564+CA564+BZ564</f>
        <v>135735.79999999987</v>
      </c>
      <c r="CD564" s="395">
        <f t="shared" ref="CD564:CG578" si="1731">+AH564+AL564+AP564+AT564+AX564+BB564+BF564+BJ564+BN564+BR564+BV564+BZ564</f>
        <v>103527.30508474566</v>
      </c>
      <c r="CE564" s="84">
        <f t="shared" si="1731"/>
        <v>0</v>
      </c>
      <c r="CF564" s="84">
        <f t="shared" si="1731"/>
        <v>575151.69491525367</v>
      </c>
      <c r="CG564" s="396">
        <f>+SUM(CD564:CF564)</f>
        <v>678678.9999999993</v>
      </c>
      <c r="CH564" s="695"/>
      <c r="CI564" s="118"/>
      <c r="CJ564" s="807">
        <f>IF(H564=0,IF(CD564&gt;0,"Error",H564-CD564),H564-CD564)</f>
        <v>-0.30508474566158839</v>
      </c>
      <c r="CK564" s="808">
        <f t="shared" ref="CK564" si="1732">IF(I564=0,IF(CE564&gt;0,"Error",I564-CE564),I564-CE564)</f>
        <v>0</v>
      </c>
      <c r="CL564" s="808">
        <f t="shared" ref="CL564" si="1733">IF(J564=0,IF(CF564&gt;0,"Error",J564-CF564),J564-CF564)</f>
        <v>0.30508474633097649</v>
      </c>
      <c r="CM564" s="809">
        <f t="shared" ref="CM564" si="1734">IF(K564=0,IF(CG564&gt;0,"Error",K564-CG564),K564-CG564)</f>
        <v>6.9849193096160889E-10</v>
      </c>
      <c r="CN564" s="807">
        <v>0</v>
      </c>
      <c r="CO564" s="808">
        <f t="shared" si="1666"/>
        <v>0</v>
      </c>
      <c r="CP564" s="808">
        <f t="shared" si="1667"/>
        <v>103527.30508474566</v>
      </c>
      <c r="CQ564" s="808">
        <f t="shared" si="1668"/>
        <v>0</v>
      </c>
      <c r="CR564" s="887">
        <f t="shared" si="1669"/>
        <v>575151.69491525367</v>
      </c>
      <c r="CS564" s="809">
        <f t="shared" si="1670"/>
        <v>678678.9999999993</v>
      </c>
      <c r="CT564" s="2">
        <f t="shared" si="1671"/>
        <v>0</v>
      </c>
    </row>
    <row r="565" spans="1:612" ht="24.75" customHeight="1" x14ac:dyDescent="0.25">
      <c r="B565" s="580" t="str">
        <f t="shared" si="1591"/>
        <v>C5</v>
      </c>
      <c r="C565" s="610" t="s">
        <v>460</v>
      </c>
      <c r="D565" s="650"/>
      <c r="E565" s="91"/>
      <c r="F565" s="91"/>
      <c r="G565" s="91"/>
      <c r="H565" s="91"/>
      <c r="I565" s="91"/>
      <c r="J565" s="91"/>
      <c r="K565" s="457">
        <f>+K564/3</f>
        <v>226226.33333333334</v>
      </c>
      <c r="L565" s="519"/>
      <c r="M565" s="272"/>
      <c r="N565" s="561" t="s">
        <v>332</v>
      </c>
      <c r="O565" s="271">
        <v>44659</v>
      </c>
      <c r="P565" s="271">
        <v>44921</v>
      </c>
      <c r="Q565" s="561" t="s">
        <v>439</v>
      </c>
      <c r="R565" s="561">
        <v>1</v>
      </c>
      <c r="S565" s="561"/>
      <c r="T565" s="562" t="s">
        <v>28</v>
      </c>
      <c r="U565" s="562" t="s">
        <v>169</v>
      </c>
      <c r="V565" s="562" t="s">
        <v>86</v>
      </c>
      <c r="W565" s="562"/>
      <c r="X565" s="562"/>
      <c r="Y565" s="563">
        <v>44659</v>
      </c>
      <c r="Z565" s="563">
        <v>44665</v>
      </c>
      <c r="AA565" s="563">
        <v>44705</v>
      </c>
      <c r="AB565" s="563">
        <v>44725</v>
      </c>
      <c r="AC565" s="563" t="s">
        <v>686</v>
      </c>
      <c r="AD565" s="563">
        <v>44727</v>
      </c>
      <c r="AE565" s="563">
        <v>44741</v>
      </c>
      <c r="AF565" s="563">
        <v>44921</v>
      </c>
      <c r="AG565" s="564"/>
      <c r="AH565" s="389"/>
      <c r="AI565" s="61"/>
      <c r="AJ565" s="61"/>
      <c r="AK565" s="309">
        <f t="shared" si="1586"/>
        <v>0</v>
      </c>
      <c r="AL565" s="389"/>
      <c r="AM565" s="61"/>
      <c r="AN565" s="61"/>
      <c r="AO565" s="390">
        <f t="shared" si="1587"/>
        <v>0</v>
      </c>
      <c r="AP565" s="518"/>
      <c r="AQ565" s="61"/>
      <c r="AR565" s="61"/>
      <c r="AS565" s="309">
        <f t="shared" si="1588"/>
        <v>0</v>
      </c>
      <c r="AT565" s="389"/>
      <c r="AU565" s="61"/>
      <c r="AV565" s="61"/>
      <c r="AW565" s="390">
        <f t="shared" si="1589"/>
        <v>0</v>
      </c>
      <c r="AX565" s="518"/>
      <c r="AY565" s="61"/>
      <c r="AZ565" s="61"/>
      <c r="BA565" s="309">
        <f t="shared" si="1590"/>
        <v>0</v>
      </c>
      <c r="BB565" s="389"/>
      <c r="BC565" s="61"/>
      <c r="BD565" s="61"/>
      <c r="BE565" s="390">
        <f>BB565+BC565+BD565</f>
        <v>0</v>
      </c>
      <c r="BF565" s="518"/>
      <c r="BG565" s="61"/>
      <c r="BH565" s="61"/>
      <c r="BI565" s="309">
        <f>BF565+BG565+BH565</f>
        <v>0</v>
      </c>
      <c r="BJ565" s="389">
        <v>6901.8203389830505</v>
      </c>
      <c r="BK565" s="61"/>
      <c r="BL565" s="61">
        <v>38343.446327683618</v>
      </c>
      <c r="BM565" s="390">
        <f>BJ565+BK565+BL565</f>
        <v>45245.26666666667</v>
      </c>
      <c r="BN565" s="518">
        <v>10352.730508474575</v>
      </c>
      <c r="BO565" s="61"/>
      <c r="BP565" s="61">
        <v>57515.169491525419</v>
      </c>
      <c r="BQ565" s="309">
        <f>BN565+BO565+BP565</f>
        <v>67867.899999999994</v>
      </c>
      <c r="BR565" s="389"/>
      <c r="BS565" s="61"/>
      <c r="BT565" s="61"/>
      <c r="BU565" s="390">
        <f>BR565+BS565+BT565</f>
        <v>0</v>
      </c>
      <c r="BV565" s="518">
        <v>10352.730508474575</v>
      </c>
      <c r="BW565" s="61"/>
      <c r="BX565" s="61">
        <v>57515.169491525419</v>
      </c>
      <c r="BY565" s="309">
        <f>BV565+BW565+BX565</f>
        <v>67867.899999999994</v>
      </c>
      <c r="BZ565" s="389">
        <v>6901.8203389830505</v>
      </c>
      <c r="CA565" s="61"/>
      <c r="CB565" s="61">
        <v>38343.446327683618</v>
      </c>
      <c r="CC565" s="390">
        <f>BZ565+CA565+CB565</f>
        <v>45245.26666666667</v>
      </c>
      <c r="CD565" s="389">
        <f t="shared" si="1731"/>
        <v>34509.101694915254</v>
      </c>
      <c r="CE565" s="61">
        <f t="shared" si="1731"/>
        <v>0</v>
      </c>
      <c r="CF565" s="61">
        <f t="shared" si="1731"/>
        <v>191717.2316384181</v>
      </c>
      <c r="CG565" s="390">
        <f t="shared" ref="CG565:CG567" si="1735">+SUM(CD565:CF565)</f>
        <v>226226.33333333337</v>
      </c>
      <c r="CH565" s="695" t="s">
        <v>739</v>
      </c>
      <c r="CI565" s="118" t="s">
        <v>773</v>
      </c>
      <c r="CJ565" s="786"/>
      <c r="CK565" s="787"/>
      <c r="CL565" s="787"/>
      <c r="CM565" s="788"/>
      <c r="CN565" s="786">
        <v>0</v>
      </c>
      <c r="CO565" s="787">
        <f t="shared" si="1666"/>
        <v>0</v>
      </c>
      <c r="CP565" s="787">
        <f t="shared" si="1667"/>
        <v>34509.101694915254</v>
      </c>
      <c r="CQ565" s="787">
        <f t="shared" si="1668"/>
        <v>0</v>
      </c>
      <c r="CR565" s="877">
        <f t="shared" si="1669"/>
        <v>191717.2316384181</v>
      </c>
      <c r="CS565" s="788">
        <f t="shared" si="1670"/>
        <v>226226.33333333337</v>
      </c>
      <c r="CT565" s="2">
        <f t="shared" si="1671"/>
        <v>0</v>
      </c>
    </row>
    <row r="566" spans="1:612" s="4" customFormat="1" ht="24.75" customHeight="1" x14ac:dyDescent="0.25">
      <c r="A566" s="7"/>
      <c r="B566" s="580" t="str">
        <f t="shared" si="1591"/>
        <v>C5</v>
      </c>
      <c r="C566" s="610" t="s">
        <v>461</v>
      </c>
      <c r="D566" s="650"/>
      <c r="E566" s="91"/>
      <c r="F566" s="91"/>
      <c r="G566" s="91"/>
      <c r="H566" s="91"/>
      <c r="I566" s="91"/>
      <c r="J566" s="91"/>
      <c r="K566" s="457">
        <v>226226.33333333334</v>
      </c>
      <c r="L566" s="519"/>
      <c r="M566" s="272"/>
      <c r="N566" s="561" t="s">
        <v>332</v>
      </c>
      <c r="O566" s="271">
        <v>44659</v>
      </c>
      <c r="P566" s="271">
        <v>44921</v>
      </c>
      <c r="Q566" s="561" t="s">
        <v>439</v>
      </c>
      <c r="R566" s="561">
        <v>1</v>
      </c>
      <c r="S566" s="561"/>
      <c r="T566" s="562" t="s">
        <v>28</v>
      </c>
      <c r="U566" s="562" t="s">
        <v>169</v>
      </c>
      <c r="V566" s="562" t="s">
        <v>86</v>
      </c>
      <c r="W566" s="562"/>
      <c r="X566" s="562"/>
      <c r="Y566" s="563">
        <v>44659</v>
      </c>
      <c r="Z566" s="563">
        <v>44665</v>
      </c>
      <c r="AA566" s="563">
        <v>44705</v>
      </c>
      <c r="AB566" s="563">
        <v>44725</v>
      </c>
      <c r="AC566" s="563" t="s">
        <v>686</v>
      </c>
      <c r="AD566" s="563">
        <v>44727</v>
      </c>
      <c r="AE566" s="563">
        <v>44741</v>
      </c>
      <c r="AF566" s="563">
        <v>44921</v>
      </c>
      <c r="AG566" s="564"/>
      <c r="AH566" s="389"/>
      <c r="AI566" s="61"/>
      <c r="AJ566" s="61"/>
      <c r="AK566" s="309">
        <f t="shared" si="1586"/>
        <v>0</v>
      </c>
      <c r="AL566" s="389"/>
      <c r="AM566" s="61"/>
      <c r="AN566" s="61"/>
      <c r="AO566" s="390">
        <f t="shared" si="1587"/>
        <v>0</v>
      </c>
      <c r="AP566" s="518"/>
      <c r="AQ566" s="61"/>
      <c r="AR566" s="61"/>
      <c r="AS566" s="309">
        <f t="shared" si="1588"/>
        <v>0</v>
      </c>
      <c r="AT566" s="389"/>
      <c r="AU566" s="61"/>
      <c r="AV566" s="61"/>
      <c r="AW566" s="390">
        <f t="shared" si="1589"/>
        <v>0</v>
      </c>
      <c r="AX566" s="518"/>
      <c r="AY566" s="61"/>
      <c r="AZ566" s="61"/>
      <c r="BA566" s="309">
        <f t="shared" si="1590"/>
        <v>0</v>
      </c>
      <c r="BB566" s="389"/>
      <c r="BC566" s="61"/>
      <c r="BD566" s="61"/>
      <c r="BE566" s="390">
        <f>BB566+BC566+BD566</f>
        <v>0</v>
      </c>
      <c r="BF566" s="518"/>
      <c r="BG566" s="61"/>
      <c r="BH566" s="61"/>
      <c r="BI566" s="309">
        <f>BF566+BG566+BH566</f>
        <v>0</v>
      </c>
      <c r="BJ566" s="389">
        <v>6901.8203389830414</v>
      </c>
      <c r="BK566" s="61"/>
      <c r="BL566" s="61">
        <v>38343.446327683567</v>
      </c>
      <c r="BM566" s="390">
        <f>BJ566+BK566+BL566</f>
        <v>45245.266666666605</v>
      </c>
      <c r="BN566" s="518">
        <v>10352.730508474559</v>
      </c>
      <c r="BO566" s="61"/>
      <c r="BP566" s="61">
        <v>57515.169491525332</v>
      </c>
      <c r="BQ566" s="309">
        <f>BN566+BO566+BP566</f>
        <v>67867.899999999892</v>
      </c>
      <c r="BR566" s="389"/>
      <c r="BS566" s="61"/>
      <c r="BT566" s="61"/>
      <c r="BU566" s="390">
        <f>BR566+BS566+BT566</f>
        <v>0</v>
      </c>
      <c r="BV566" s="518">
        <v>10352.730508474559</v>
      </c>
      <c r="BW566" s="61"/>
      <c r="BX566" s="61">
        <v>57515.169491525332</v>
      </c>
      <c r="BY566" s="309">
        <f>BV566+BW566+BX566</f>
        <v>67867.899999999892</v>
      </c>
      <c r="BZ566" s="389">
        <v>6901.8203389830414</v>
      </c>
      <c r="CA566" s="61"/>
      <c r="CB566" s="61">
        <v>38343.446327683567</v>
      </c>
      <c r="CC566" s="390">
        <f>BZ566+CA566+CB566</f>
        <v>45245.266666666605</v>
      </c>
      <c r="CD566" s="389">
        <f t="shared" si="1731"/>
        <v>34509.101694915196</v>
      </c>
      <c r="CE566" s="61">
        <f t="shared" si="1731"/>
        <v>0</v>
      </c>
      <c r="CF566" s="61">
        <f t="shared" si="1731"/>
        <v>191717.23163841781</v>
      </c>
      <c r="CG566" s="390">
        <f t="shared" si="1735"/>
        <v>226226.33333333302</v>
      </c>
      <c r="CH566" s="695" t="s">
        <v>739</v>
      </c>
      <c r="CI566" s="118" t="s">
        <v>773</v>
      </c>
      <c r="CJ566" s="786"/>
      <c r="CK566" s="787"/>
      <c r="CL566" s="787"/>
      <c r="CM566" s="788"/>
      <c r="CN566" s="786">
        <v>0</v>
      </c>
      <c r="CO566" s="787">
        <f t="shared" si="1666"/>
        <v>0</v>
      </c>
      <c r="CP566" s="787">
        <f t="shared" si="1667"/>
        <v>34509.101694915196</v>
      </c>
      <c r="CQ566" s="787">
        <f t="shared" si="1668"/>
        <v>0</v>
      </c>
      <c r="CR566" s="877">
        <f t="shared" si="1669"/>
        <v>191717.23163841781</v>
      </c>
      <c r="CS566" s="788">
        <f t="shared" si="1670"/>
        <v>226226.33333333302</v>
      </c>
      <c r="CT566" s="2">
        <f t="shared" si="1671"/>
        <v>0</v>
      </c>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c r="JL566" s="2"/>
      <c r="JM566" s="2"/>
      <c r="JN566" s="2"/>
      <c r="JO566" s="2"/>
      <c r="JP566" s="2"/>
      <c r="JQ566" s="2"/>
      <c r="JR566" s="2"/>
      <c r="JS566" s="2"/>
      <c r="JT566" s="2"/>
      <c r="JU566" s="2"/>
      <c r="JV566" s="2"/>
      <c r="JW566" s="2"/>
      <c r="JX566" s="2"/>
      <c r="JY566" s="2"/>
      <c r="JZ566" s="2"/>
      <c r="KA566" s="2"/>
      <c r="KB566" s="2"/>
      <c r="KC566" s="2"/>
      <c r="KD566" s="2"/>
      <c r="KE566" s="2"/>
      <c r="KF566" s="2"/>
      <c r="KG566" s="2"/>
      <c r="KH566" s="2"/>
      <c r="KI566" s="2"/>
      <c r="KJ566" s="2"/>
      <c r="KK566" s="2"/>
      <c r="KL566" s="2"/>
      <c r="KM566" s="2"/>
      <c r="KN566" s="2"/>
      <c r="KO566" s="2"/>
      <c r="KP566" s="2"/>
      <c r="KQ566" s="2"/>
      <c r="KR566" s="2"/>
      <c r="KS566" s="2"/>
      <c r="KT566" s="2"/>
      <c r="KU566" s="2"/>
      <c r="KV566" s="2"/>
      <c r="KW566" s="2"/>
      <c r="KX566" s="2"/>
      <c r="KY566" s="2"/>
      <c r="KZ566" s="2"/>
      <c r="LA566" s="2"/>
      <c r="LB566" s="2"/>
      <c r="LC566" s="2"/>
      <c r="LD566" s="2"/>
      <c r="LE566" s="2"/>
      <c r="LF566" s="2"/>
      <c r="LG566" s="2"/>
      <c r="LH566" s="2"/>
      <c r="LI566" s="2"/>
      <c r="LJ566" s="2"/>
      <c r="LK566" s="2"/>
      <c r="LL566" s="2"/>
      <c r="LM566" s="2"/>
      <c r="LN566" s="2"/>
      <c r="LO566" s="2"/>
      <c r="LP566" s="2"/>
      <c r="LQ566" s="2"/>
      <c r="LR566" s="2"/>
      <c r="LS566" s="2"/>
      <c r="LT566" s="2"/>
      <c r="LU566" s="2"/>
      <c r="LV566" s="2"/>
      <c r="LW566" s="2"/>
      <c r="LX566" s="2"/>
      <c r="LY566" s="2"/>
      <c r="LZ566" s="2"/>
      <c r="MA566" s="2"/>
      <c r="MB566" s="2"/>
      <c r="MC566" s="2"/>
      <c r="MD566" s="2"/>
      <c r="ME566" s="2"/>
      <c r="MF566" s="2"/>
      <c r="MG566" s="2"/>
      <c r="MH566" s="2"/>
      <c r="MI566" s="2"/>
      <c r="MJ566" s="2"/>
      <c r="MK566" s="2"/>
      <c r="ML566" s="2"/>
      <c r="MM566" s="2"/>
      <c r="MN566" s="2"/>
      <c r="MO566" s="2"/>
      <c r="MP566" s="2"/>
      <c r="MQ566" s="2"/>
      <c r="MR566" s="2"/>
      <c r="MS566" s="2"/>
      <c r="MT566" s="2"/>
      <c r="MU566" s="2"/>
      <c r="MV566" s="2"/>
      <c r="MW566" s="2"/>
      <c r="MX566" s="2"/>
      <c r="MY566" s="2"/>
      <c r="MZ566" s="2"/>
      <c r="NA566" s="2"/>
      <c r="NB566" s="2"/>
      <c r="NC566" s="2"/>
      <c r="ND566" s="2"/>
      <c r="NE566" s="2"/>
      <c r="NF566" s="2"/>
      <c r="NG566" s="2"/>
      <c r="NH566" s="2"/>
      <c r="NI566" s="2"/>
      <c r="NJ566" s="2"/>
      <c r="NK566" s="2"/>
      <c r="NL566" s="2"/>
      <c r="NM566" s="2"/>
      <c r="NN566" s="2"/>
      <c r="NO566" s="2"/>
      <c r="NP566" s="2"/>
      <c r="NQ566" s="2"/>
      <c r="NR566" s="2"/>
      <c r="NS566" s="2"/>
      <c r="NT566" s="2"/>
      <c r="NU566" s="2"/>
      <c r="NV566" s="2"/>
      <c r="NW566" s="2"/>
      <c r="NX566" s="2"/>
      <c r="NY566" s="2"/>
      <c r="NZ566" s="2"/>
      <c r="OA566" s="2"/>
      <c r="OB566" s="2"/>
      <c r="OC566" s="2"/>
      <c r="OD566" s="2"/>
      <c r="OE566" s="2"/>
      <c r="OF566" s="2"/>
      <c r="OG566" s="2"/>
      <c r="OH566" s="2"/>
      <c r="OI566" s="2"/>
      <c r="OJ566" s="2"/>
      <c r="OK566" s="2"/>
      <c r="OL566" s="2"/>
      <c r="OM566" s="2"/>
      <c r="ON566" s="2"/>
      <c r="OO566" s="2"/>
      <c r="OP566" s="2"/>
      <c r="OQ566" s="2"/>
      <c r="OR566" s="2"/>
      <c r="OS566" s="2"/>
      <c r="OT566" s="2"/>
      <c r="OU566" s="2"/>
      <c r="OV566" s="2"/>
      <c r="OW566" s="2"/>
      <c r="OX566" s="2"/>
      <c r="OY566" s="2"/>
      <c r="OZ566" s="2"/>
      <c r="PA566" s="2"/>
      <c r="PB566" s="2"/>
      <c r="PC566" s="2"/>
      <c r="PD566" s="2"/>
      <c r="PE566" s="2"/>
      <c r="PF566" s="2"/>
      <c r="PG566" s="2"/>
      <c r="PH566" s="2"/>
      <c r="PI566" s="2"/>
      <c r="PJ566" s="2"/>
      <c r="PK566" s="2"/>
      <c r="PL566" s="2"/>
      <c r="PM566" s="2"/>
      <c r="PN566" s="2"/>
      <c r="PO566" s="2"/>
      <c r="PP566" s="2"/>
      <c r="PQ566" s="2"/>
      <c r="PR566" s="2"/>
      <c r="PS566" s="2"/>
      <c r="PT566" s="2"/>
      <c r="PU566" s="2"/>
      <c r="PV566" s="2"/>
      <c r="PW566" s="2"/>
      <c r="PX566" s="2"/>
      <c r="PY566" s="2"/>
      <c r="PZ566" s="2"/>
      <c r="QA566" s="2"/>
      <c r="QB566" s="2"/>
      <c r="QC566" s="2"/>
      <c r="QD566" s="2"/>
      <c r="QE566" s="2"/>
      <c r="QF566" s="2"/>
      <c r="QG566" s="2"/>
      <c r="QH566" s="2"/>
      <c r="QI566" s="2"/>
      <c r="QJ566" s="2"/>
      <c r="QK566" s="2"/>
      <c r="QL566" s="2"/>
      <c r="QM566" s="2"/>
      <c r="QN566" s="2"/>
      <c r="QO566" s="2"/>
      <c r="QP566" s="2"/>
      <c r="QQ566" s="2"/>
      <c r="QR566" s="2"/>
      <c r="QS566" s="2"/>
      <c r="QT566" s="2"/>
      <c r="QU566" s="2"/>
      <c r="QV566" s="2"/>
      <c r="QW566" s="2"/>
      <c r="QX566" s="2"/>
      <c r="QY566" s="2"/>
      <c r="QZ566" s="2"/>
      <c r="RA566" s="2"/>
      <c r="RB566" s="2"/>
      <c r="RC566" s="2"/>
      <c r="RD566" s="2"/>
      <c r="RE566" s="2"/>
      <c r="RF566" s="2"/>
      <c r="RG566" s="2"/>
      <c r="RH566" s="2"/>
      <c r="RI566" s="2"/>
      <c r="RJ566" s="2"/>
      <c r="RK566" s="2"/>
      <c r="RL566" s="2"/>
      <c r="RM566" s="2"/>
      <c r="RN566" s="2"/>
      <c r="RO566" s="2"/>
      <c r="RP566" s="2"/>
      <c r="RQ566" s="2"/>
      <c r="RR566" s="2"/>
      <c r="RS566" s="2"/>
      <c r="RT566" s="2"/>
      <c r="RU566" s="2"/>
      <c r="RV566" s="2"/>
      <c r="RW566" s="2"/>
      <c r="RX566" s="2"/>
      <c r="RY566" s="2"/>
      <c r="RZ566" s="2"/>
      <c r="SA566" s="2"/>
      <c r="SB566" s="2"/>
      <c r="SC566" s="2"/>
      <c r="SD566" s="2"/>
      <c r="SE566" s="2"/>
      <c r="SF566" s="2"/>
      <c r="SG566" s="2"/>
      <c r="SH566" s="2"/>
      <c r="SI566" s="2"/>
      <c r="SJ566" s="2"/>
      <c r="SK566" s="2"/>
      <c r="SL566" s="2"/>
      <c r="SM566" s="2"/>
      <c r="SN566" s="2"/>
      <c r="SO566" s="2"/>
      <c r="SP566" s="2"/>
      <c r="SQ566" s="2"/>
      <c r="SR566" s="2"/>
      <c r="SS566" s="2"/>
      <c r="ST566" s="2"/>
      <c r="SU566" s="2"/>
      <c r="SV566" s="2"/>
      <c r="SW566" s="2"/>
      <c r="SX566" s="2"/>
      <c r="SY566" s="2"/>
      <c r="SZ566" s="2"/>
      <c r="TA566" s="2"/>
      <c r="TB566" s="2"/>
      <c r="TC566" s="2"/>
      <c r="TD566" s="2"/>
      <c r="TE566" s="2"/>
      <c r="TF566" s="2"/>
      <c r="TG566" s="2"/>
      <c r="TH566" s="2"/>
      <c r="TI566" s="2"/>
      <c r="TJ566" s="2"/>
      <c r="TK566" s="2"/>
      <c r="TL566" s="2"/>
      <c r="TM566" s="2"/>
      <c r="TN566" s="2"/>
      <c r="TO566" s="2"/>
      <c r="TP566" s="2"/>
      <c r="TQ566" s="2"/>
      <c r="TR566" s="2"/>
      <c r="TS566" s="2"/>
      <c r="TT566" s="2"/>
      <c r="TU566" s="2"/>
      <c r="TV566" s="2"/>
      <c r="TW566" s="2"/>
      <c r="TX566" s="2"/>
      <c r="TY566" s="2"/>
      <c r="TZ566" s="2"/>
      <c r="UA566" s="2"/>
      <c r="UB566" s="2"/>
      <c r="UC566" s="2"/>
      <c r="UD566" s="2"/>
      <c r="UE566" s="2"/>
      <c r="UF566" s="2"/>
      <c r="UG566" s="2"/>
      <c r="UH566" s="2"/>
      <c r="UI566" s="2"/>
      <c r="UJ566" s="2"/>
      <c r="UK566" s="2"/>
      <c r="UL566" s="2"/>
      <c r="UM566" s="2"/>
      <c r="UN566" s="2"/>
      <c r="UO566" s="2"/>
      <c r="UP566" s="2"/>
      <c r="UQ566" s="2"/>
      <c r="UR566" s="2"/>
      <c r="US566" s="2"/>
      <c r="UT566" s="2"/>
      <c r="UU566" s="2"/>
      <c r="UV566" s="2"/>
      <c r="UW566" s="2"/>
      <c r="UX566" s="2"/>
      <c r="UY566" s="2"/>
      <c r="UZ566" s="2"/>
      <c r="VA566" s="2"/>
      <c r="VB566" s="2"/>
      <c r="VC566" s="2"/>
      <c r="VD566" s="2"/>
      <c r="VE566" s="2"/>
      <c r="VF566" s="2"/>
      <c r="VG566" s="2"/>
      <c r="VH566" s="2"/>
      <c r="VI566" s="2"/>
      <c r="VJ566" s="2"/>
      <c r="VK566" s="2"/>
      <c r="VL566" s="2"/>
      <c r="VM566" s="2"/>
      <c r="VN566" s="2"/>
      <c r="VO566" s="2"/>
      <c r="VP566" s="2"/>
      <c r="VQ566" s="2"/>
      <c r="VR566" s="2"/>
      <c r="VS566" s="2"/>
      <c r="VT566" s="2"/>
      <c r="VU566" s="2"/>
      <c r="VV566" s="2"/>
      <c r="VW566" s="2"/>
      <c r="VX566" s="2"/>
      <c r="VY566" s="2"/>
      <c r="VZ566" s="2"/>
      <c r="WA566" s="2"/>
      <c r="WB566" s="2"/>
      <c r="WC566" s="2"/>
      <c r="WD566" s="2"/>
      <c r="WE566" s="2"/>
      <c r="WF566" s="2"/>
      <c r="WG566" s="2"/>
      <c r="WH566" s="2"/>
      <c r="WI566" s="2"/>
      <c r="WJ566" s="2"/>
      <c r="WK566" s="2"/>
      <c r="WL566" s="2"/>
      <c r="WM566" s="2"/>
      <c r="WN566" s="2"/>
    </row>
    <row r="567" spans="1:612" ht="24.75" customHeight="1" x14ac:dyDescent="0.25">
      <c r="B567" s="580" t="str">
        <f t="shared" si="1591"/>
        <v>C5</v>
      </c>
      <c r="C567" s="610" t="s">
        <v>462</v>
      </c>
      <c r="D567" s="650"/>
      <c r="E567" s="91"/>
      <c r="F567" s="91"/>
      <c r="G567" s="91"/>
      <c r="H567" s="91"/>
      <c r="I567" s="91"/>
      <c r="J567" s="91"/>
      <c r="K567" s="457">
        <v>226226.33333333334</v>
      </c>
      <c r="L567" s="519"/>
      <c r="M567" s="272"/>
      <c r="N567" s="561" t="s">
        <v>332</v>
      </c>
      <c r="O567" s="271">
        <v>44659</v>
      </c>
      <c r="P567" s="271">
        <v>44921</v>
      </c>
      <c r="Q567" s="561" t="s">
        <v>439</v>
      </c>
      <c r="R567" s="561">
        <v>1</v>
      </c>
      <c r="S567" s="561"/>
      <c r="T567" s="562" t="s">
        <v>28</v>
      </c>
      <c r="U567" s="562" t="s">
        <v>169</v>
      </c>
      <c r="V567" s="562" t="s">
        <v>86</v>
      </c>
      <c r="W567" s="562"/>
      <c r="X567" s="562"/>
      <c r="Y567" s="563">
        <v>44659</v>
      </c>
      <c r="Z567" s="563">
        <v>44665</v>
      </c>
      <c r="AA567" s="563">
        <v>44705</v>
      </c>
      <c r="AB567" s="563">
        <v>44725</v>
      </c>
      <c r="AC567" s="563" t="s">
        <v>686</v>
      </c>
      <c r="AD567" s="563">
        <v>44727</v>
      </c>
      <c r="AE567" s="563">
        <v>44741</v>
      </c>
      <c r="AF567" s="563">
        <v>44921</v>
      </c>
      <c r="AG567" s="564"/>
      <c r="AH567" s="389"/>
      <c r="AI567" s="61"/>
      <c r="AJ567" s="61"/>
      <c r="AK567" s="309">
        <f t="shared" si="1586"/>
        <v>0</v>
      </c>
      <c r="AL567" s="389"/>
      <c r="AM567" s="61"/>
      <c r="AN567" s="61"/>
      <c r="AO567" s="390">
        <f t="shared" si="1587"/>
        <v>0</v>
      </c>
      <c r="AP567" s="518"/>
      <c r="AQ567" s="61"/>
      <c r="AR567" s="61"/>
      <c r="AS567" s="309">
        <f t="shared" si="1588"/>
        <v>0</v>
      </c>
      <c r="AT567" s="389"/>
      <c r="AU567" s="61"/>
      <c r="AV567" s="61"/>
      <c r="AW567" s="390">
        <f t="shared" si="1589"/>
        <v>0</v>
      </c>
      <c r="AX567" s="518"/>
      <c r="AY567" s="61"/>
      <c r="AZ567" s="61"/>
      <c r="BA567" s="309">
        <f t="shared" si="1590"/>
        <v>0</v>
      </c>
      <c r="BB567" s="389"/>
      <c r="BC567" s="61"/>
      <c r="BD567" s="61"/>
      <c r="BE567" s="390">
        <f>BB567+BC567+BD567</f>
        <v>0</v>
      </c>
      <c r="BF567" s="518"/>
      <c r="BG567" s="61"/>
      <c r="BH567" s="61"/>
      <c r="BI567" s="309">
        <f>BF567+BG567+BH567</f>
        <v>0</v>
      </c>
      <c r="BJ567" s="389">
        <v>6901.8203389830414</v>
      </c>
      <c r="BK567" s="61"/>
      <c r="BL567" s="61">
        <v>38343.446327683567</v>
      </c>
      <c r="BM567" s="390">
        <f>BJ567+BK567+BL567</f>
        <v>45245.266666666605</v>
      </c>
      <c r="BN567" s="518">
        <v>10352.730508474559</v>
      </c>
      <c r="BO567" s="61"/>
      <c r="BP567" s="61">
        <v>57515.169491525332</v>
      </c>
      <c r="BQ567" s="309">
        <f>BN567+BO567+BP567</f>
        <v>67867.899999999892</v>
      </c>
      <c r="BR567" s="389"/>
      <c r="BS567" s="61"/>
      <c r="BT567" s="61"/>
      <c r="BU567" s="390">
        <f>BR567+BS567+BT567</f>
        <v>0</v>
      </c>
      <c r="BV567" s="518">
        <v>10352.730508474559</v>
      </c>
      <c r="BW567" s="61"/>
      <c r="BX567" s="61">
        <v>57515.169491525332</v>
      </c>
      <c r="BY567" s="309">
        <f>BV567+BW567+BX567</f>
        <v>67867.899999999892</v>
      </c>
      <c r="BZ567" s="389">
        <v>6901.8203389830414</v>
      </c>
      <c r="CA567" s="61"/>
      <c r="CB567" s="61">
        <v>38343.446327683567</v>
      </c>
      <c r="CC567" s="390">
        <f>BZ567+CA567+CB567</f>
        <v>45245.266666666605</v>
      </c>
      <c r="CD567" s="389">
        <f t="shared" si="1731"/>
        <v>34509.101694915196</v>
      </c>
      <c r="CE567" s="61">
        <f t="shared" si="1731"/>
        <v>0</v>
      </c>
      <c r="CF567" s="61">
        <f t="shared" si="1731"/>
        <v>191717.23163841781</v>
      </c>
      <c r="CG567" s="390">
        <f t="shared" si="1735"/>
        <v>226226.33333333302</v>
      </c>
      <c r="CH567" s="695" t="s">
        <v>739</v>
      </c>
      <c r="CI567" s="118" t="s">
        <v>773</v>
      </c>
      <c r="CJ567" s="786"/>
      <c r="CK567" s="787"/>
      <c r="CL567" s="787"/>
      <c r="CM567" s="788"/>
      <c r="CN567" s="786">
        <v>0</v>
      </c>
      <c r="CO567" s="787">
        <f t="shared" si="1666"/>
        <v>0</v>
      </c>
      <c r="CP567" s="787">
        <f t="shared" si="1667"/>
        <v>34509.101694915196</v>
      </c>
      <c r="CQ567" s="787">
        <f t="shared" si="1668"/>
        <v>0</v>
      </c>
      <c r="CR567" s="877">
        <f t="shared" si="1669"/>
        <v>191717.23163841781</v>
      </c>
      <c r="CS567" s="788">
        <f t="shared" si="1670"/>
        <v>226226.33333333302</v>
      </c>
      <c r="CT567" s="2">
        <f t="shared" si="1671"/>
        <v>0</v>
      </c>
    </row>
    <row r="568" spans="1:612" ht="24.75" customHeight="1" x14ac:dyDescent="0.25">
      <c r="B568" s="580" t="str">
        <f t="shared" si="1591"/>
        <v>C5</v>
      </c>
      <c r="C568" s="596" t="s">
        <v>463</v>
      </c>
      <c r="D568" s="632"/>
      <c r="E568" s="34"/>
      <c r="F568" s="34"/>
      <c r="G568" s="34"/>
      <c r="H568" s="34"/>
      <c r="I568" s="34"/>
      <c r="J568" s="34"/>
      <c r="K568" s="633"/>
      <c r="L568" s="585"/>
      <c r="M568" s="34"/>
      <c r="N568" s="57"/>
      <c r="O568" s="57"/>
      <c r="P568" s="57"/>
      <c r="Q568" s="57"/>
      <c r="R568" s="57"/>
      <c r="S568" s="57"/>
      <c r="T568" s="57"/>
      <c r="U568" s="57"/>
      <c r="V568" s="57"/>
      <c r="W568" s="57"/>
      <c r="X568" s="57"/>
      <c r="Y568" s="57"/>
      <c r="Z568" s="57"/>
      <c r="AA568" s="57"/>
      <c r="AB568" s="57"/>
      <c r="AC568" s="57"/>
      <c r="AD568" s="57"/>
      <c r="AE568" s="57"/>
      <c r="AF568" s="57"/>
      <c r="AG568" s="421"/>
      <c r="AH568" s="395"/>
      <c r="AI568" s="84"/>
      <c r="AJ568" s="84"/>
      <c r="AK568" s="318">
        <f t="shared" si="1586"/>
        <v>0</v>
      </c>
      <c r="AL568" s="395"/>
      <c r="AM568" s="84"/>
      <c r="AN568" s="84"/>
      <c r="AO568" s="396">
        <f t="shared" si="1587"/>
        <v>0</v>
      </c>
      <c r="AP568" s="529"/>
      <c r="AQ568" s="84"/>
      <c r="AR568" s="84"/>
      <c r="AS568" s="318">
        <f t="shared" si="1588"/>
        <v>0</v>
      </c>
      <c r="AT568" s="395"/>
      <c r="AU568" s="84"/>
      <c r="AV568" s="84"/>
      <c r="AW568" s="396">
        <f t="shared" si="1589"/>
        <v>0</v>
      </c>
      <c r="AX568" s="529"/>
      <c r="AY568" s="84"/>
      <c r="AZ568" s="84"/>
      <c r="BA568" s="318">
        <f t="shared" si="1590"/>
        <v>0</v>
      </c>
      <c r="BB568" s="395"/>
      <c r="BC568" s="84"/>
      <c r="BD568" s="84"/>
      <c r="BE568" s="396">
        <f t="shared" ref="BE568:BE577" si="1736">+BD568+BC568+BB568</f>
        <v>0</v>
      </c>
      <c r="BF568" s="529"/>
      <c r="BG568" s="84"/>
      <c r="BH568" s="84"/>
      <c r="BI568" s="318">
        <f t="shared" ref="BI568" si="1737">+BH568+BG568+BF568</f>
        <v>0</v>
      </c>
      <c r="BJ568" s="395"/>
      <c r="BK568" s="84"/>
      <c r="BL568" s="84"/>
      <c r="BM568" s="396">
        <f t="shared" ref="BM568" si="1738">+BL568+BK568+BJ568</f>
        <v>0</v>
      </c>
      <c r="BN568" s="529"/>
      <c r="BO568" s="84"/>
      <c r="BP568" s="84"/>
      <c r="BQ568" s="318">
        <f t="shared" ref="BQ568" si="1739">+BP568+BO568+BN568</f>
        <v>0</v>
      </c>
      <c r="BR568" s="395"/>
      <c r="BS568" s="84"/>
      <c r="BT568" s="84"/>
      <c r="BU568" s="396">
        <f t="shared" ref="BU568" si="1740">+BT568+BS568+BR568</f>
        <v>0</v>
      </c>
      <c r="BV568" s="529"/>
      <c r="BW568" s="84"/>
      <c r="BX568" s="84"/>
      <c r="BY568" s="318">
        <f t="shared" ref="BY568" si="1741">+BX568+BW568+BV568</f>
        <v>0</v>
      </c>
      <c r="BZ568" s="395"/>
      <c r="CA568" s="84"/>
      <c r="CB568" s="84"/>
      <c r="CC568" s="396">
        <f t="shared" ref="CC568" si="1742">+CB568+CA568+BZ568</f>
        <v>0</v>
      </c>
      <c r="CD568" s="395">
        <f t="shared" si="1731"/>
        <v>0</v>
      </c>
      <c r="CE568" s="84">
        <f t="shared" si="1731"/>
        <v>0</v>
      </c>
      <c r="CF568" s="84">
        <f t="shared" si="1731"/>
        <v>0</v>
      </c>
      <c r="CG568" s="396">
        <f t="shared" si="1731"/>
        <v>0</v>
      </c>
      <c r="CH568" s="695"/>
      <c r="CI568" s="118"/>
      <c r="CJ568" s="807">
        <f t="shared" ref="CJ568:CJ569" si="1743">IF(H568=0,IF(CD568&gt;0,"Error",H568-CD568),H568-CD568)</f>
        <v>0</v>
      </c>
      <c r="CK568" s="808">
        <f t="shared" ref="CK568:CK569" si="1744">IF(I568=0,IF(CE568&gt;0,"Error",I568-CE568),I568-CE568)</f>
        <v>0</v>
      </c>
      <c r="CL568" s="808">
        <f t="shared" ref="CL568:CL569" si="1745">IF(J568=0,IF(CF568&gt;0,"Error",J568-CF568),J568-CF568)</f>
        <v>0</v>
      </c>
      <c r="CM568" s="809">
        <f t="shared" ref="CM568:CM569" si="1746">IF(K568=0,IF(CG568&gt;0,"Error",K568-CG568),K568-CG568)</f>
        <v>0</v>
      </c>
      <c r="CN568" s="807">
        <v>0</v>
      </c>
      <c r="CO568" s="808">
        <f t="shared" si="1666"/>
        <v>0</v>
      </c>
      <c r="CP568" s="808">
        <f t="shared" si="1667"/>
        <v>0</v>
      </c>
      <c r="CQ568" s="808">
        <f t="shared" si="1668"/>
        <v>0</v>
      </c>
      <c r="CR568" s="887">
        <f t="shared" si="1669"/>
        <v>0</v>
      </c>
      <c r="CS568" s="809">
        <f t="shared" si="1670"/>
        <v>0</v>
      </c>
      <c r="CT568" s="2">
        <f t="shared" si="1671"/>
        <v>0</v>
      </c>
    </row>
    <row r="569" spans="1:612" ht="24.75" customHeight="1" x14ac:dyDescent="0.25">
      <c r="B569" s="580" t="str">
        <f t="shared" si="1591"/>
        <v>C5</v>
      </c>
      <c r="C569" s="596" t="s">
        <v>464</v>
      </c>
      <c r="D569" s="632"/>
      <c r="E569" s="34"/>
      <c r="F569" s="34"/>
      <c r="G569" s="34"/>
      <c r="H569" s="34">
        <v>25881.864406779641</v>
      </c>
      <c r="I569" s="34"/>
      <c r="J569" s="34">
        <v>143788.13559322036</v>
      </c>
      <c r="K569" s="633">
        <f>H569+I569+J569</f>
        <v>169670</v>
      </c>
      <c r="L569" s="585"/>
      <c r="M569" s="34"/>
      <c r="N569" s="57"/>
      <c r="O569" s="57"/>
      <c r="P569" s="57"/>
      <c r="Q569" s="57"/>
      <c r="R569" s="57"/>
      <c r="S569" s="57"/>
      <c r="T569" s="57"/>
      <c r="U569" s="57"/>
      <c r="V569" s="57"/>
      <c r="W569" s="57"/>
      <c r="X569" s="57"/>
      <c r="Y569" s="57"/>
      <c r="Z569" s="57"/>
      <c r="AA569" s="57"/>
      <c r="AB569" s="57"/>
      <c r="AC569" s="57"/>
      <c r="AD569" s="57"/>
      <c r="AE569" s="57"/>
      <c r="AF569" s="57"/>
      <c r="AG569" s="421"/>
      <c r="AH569" s="395">
        <f>+AH570+AH571+AH572</f>
        <v>0</v>
      </c>
      <c r="AI569" s="84">
        <f t="shared" ref="AI569:AZ569" si="1747">+AI570+AI571+AI572</f>
        <v>0</v>
      </c>
      <c r="AJ569" s="84">
        <f t="shared" si="1747"/>
        <v>0</v>
      </c>
      <c r="AK569" s="318">
        <f t="shared" si="1586"/>
        <v>0</v>
      </c>
      <c r="AL569" s="395">
        <f t="shared" si="1747"/>
        <v>0</v>
      </c>
      <c r="AM569" s="84">
        <f t="shared" si="1747"/>
        <v>0</v>
      </c>
      <c r="AN569" s="84">
        <f t="shared" si="1747"/>
        <v>0</v>
      </c>
      <c r="AO569" s="396">
        <f t="shared" si="1587"/>
        <v>0</v>
      </c>
      <c r="AP569" s="529">
        <f t="shared" si="1747"/>
        <v>0</v>
      </c>
      <c r="AQ569" s="84">
        <f t="shared" si="1747"/>
        <v>0</v>
      </c>
      <c r="AR569" s="84">
        <f t="shared" si="1747"/>
        <v>0</v>
      </c>
      <c r="AS569" s="318">
        <f t="shared" si="1588"/>
        <v>0</v>
      </c>
      <c r="AT569" s="395">
        <f t="shared" si="1747"/>
        <v>0</v>
      </c>
      <c r="AU569" s="84">
        <f t="shared" si="1747"/>
        <v>0</v>
      </c>
      <c r="AV569" s="84">
        <f t="shared" si="1747"/>
        <v>0</v>
      </c>
      <c r="AW569" s="396">
        <f t="shared" si="1589"/>
        <v>0</v>
      </c>
      <c r="AX569" s="529">
        <f t="shared" si="1747"/>
        <v>0</v>
      </c>
      <c r="AY569" s="84">
        <f t="shared" si="1747"/>
        <v>0</v>
      </c>
      <c r="AZ569" s="84">
        <f t="shared" si="1747"/>
        <v>0</v>
      </c>
      <c r="BA569" s="318">
        <f t="shared" si="1590"/>
        <v>0</v>
      </c>
      <c r="BB569" s="395">
        <f>+BB570+BB571+BB572</f>
        <v>0</v>
      </c>
      <c r="BC569" s="84">
        <f>+BC565+BC566+BC567</f>
        <v>0</v>
      </c>
      <c r="BD569" s="84">
        <f>+BD570+BD571+BD572</f>
        <v>0</v>
      </c>
      <c r="BE569" s="396">
        <f>+BD569+BC569+BB569</f>
        <v>0</v>
      </c>
      <c r="BF569" s="529">
        <f>+BF570+BF571+BF572</f>
        <v>0</v>
      </c>
      <c r="BG569" s="84">
        <f>+BG565+BG566+BG567</f>
        <v>0</v>
      </c>
      <c r="BH569" s="84">
        <f>+BH570+BH571+BH572</f>
        <v>0</v>
      </c>
      <c r="BI569" s="318">
        <f>+BH569+BG569+BF569</f>
        <v>0</v>
      </c>
      <c r="BJ569" s="395">
        <f>+BJ570+BJ571+BJ572</f>
        <v>5176.3652542372856</v>
      </c>
      <c r="BK569" s="84">
        <f>+BK565+BK566+BK567</f>
        <v>0</v>
      </c>
      <c r="BL569" s="84">
        <f>+BL570+BL571+BL572</f>
        <v>28757.584745762702</v>
      </c>
      <c r="BM569" s="396">
        <f>+BL569+BK569+BJ569</f>
        <v>33933.94999999999</v>
      </c>
      <c r="BN569" s="529">
        <f>+BN570+BN571+BN572</f>
        <v>7764.5478813559275</v>
      </c>
      <c r="BO569" s="84">
        <f>+BO565+BO566+BO567</f>
        <v>0</v>
      </c>
      <c r="BP569" s="84">
        <f>+BP570+BP571+BP572</f>
        <v>43136.37711864405</v>
      </c>
      <c r="BQ569" s="318">
        <f>+BP569+BO569+BN569</f>
        <v>50900.924999999974</v>
      </c>
      <c r="BR569" s="395">
        <f>+BR570+BR571+BR572</f>
        <v>0</v>
      </c>
      <c r="BS569" s="84">
        <f>+BS565+BS566+BS567</f>
        <v>0</v>
      </c>
      <c r="BT569" s="84">
        <f>+BT570+BT571+BT572</f>
        <v>0</v>
      </c>
      <c r="BU569" s="396">
        <f>+BT569+BS569+BR569</f>
        <v>0</v>
      </c>
      <c r="BV569" s="529">
        <f>+BV570+BV571+BV572</f>
        <v>7764.5478813559275</v>
      </c>
      <c r="BW569" s="84">
        <f>+BW565+BW566+BW567</f>
        <v>0</v>
      </c>
      <c r="BX569" s="84">
        <f>+BX570+BX571+BX572</f>
        <v>43136.37711864405</v>
      </c>
      <c r="BY569" s="318">
        <f>+BX569+BW569+BV569</f>
        <v>50900.924999999974</v>
      </c>
      <c r="BZ569" s="395">
        <f>+BZ570+BZ571+BZ572</f>
        <v>5176.3652542372856</v>
      </c>
      <c r="CA569" s="84">
        <f>+CA565+CA566+CA567</f>
        <v>0</v>
      </c>
      <c r="CB569" s="84">
        <f>+CB570+CB571+CB572</f>
        <v>28757.584745762702</v>
      </c>
      <c r="CC569" s="396">
        <f>+CB569+CA569+BZ569</f>
        <v>33933.94999999999</v>
      </c>
      <c r="CD569" s="395">
        <f t="shared" si="1731"/>
        <v>25881.82627118643</v>
      </c>
      <c r="CE569" s="84">
        <f t="shared" si="1731"/>
        <v>0</v>
      </c>
      <c r="CF569" s="84">
        <f t="shared" si="1731"/>
        <v>143787.9237288135</v>
      </c>
      <c r="CG569" s="396">
        <f t="shared" si="1731"/>
        <v>169669.74999999991</v>
      </c>
      <c r="CH569" s="695"/>
      <c r="CI569" s="118"/>
      <c r="CJ569" s="807">
        <f t="shared" si="1743"/>
        <v>3.8135593211336527E-2</v>
      </c>
      <c r="CK569" s="808">
        <f t="shared" si="1744"/>
        <v>0</v>
      </c>
      <c r="CL569" s="808">
        <f t="shared" si="1745"/>
        <v>0.21186440685414709</v>
      </c>
      <c r="CM569" s="809">
        <f t="shared" si="1746"/>
        <v>0.25000000008731149</v>
      </c>
      <c r="CN569" s="807">
        <v>0</v>
      </c>
      <c r="CO569" s="808">
        <f t="shared" si="1666"/>
        <v>0</v>
      </c>
      <c r="CP569" s="808">
        <f t="shared" si="1667"/>
        <v>25881.82627118643</v>
      </c>
      <c r="CQ569" s="808">
        <f t="shared" si="1668"/>
        <v>0</v>
      </c>
      <c r="CR569" s="887">
        <f t="shared" si="1669"/>
        <v>143787.9237288135</v>
      </c>
      <c r="CS569" s="809">
        <f t="shared" si="1670"/>
        <v>169669.74999999994</v>
      </c>
      <c r="CT569" s="2">
        <f t="shared" si="1671"/>
        <v>0</v>
      </c>
    </row>
    <row r="570" spans="1:612" ht="24.75" customHeight="1" x14ac:dyDescent="0.25">
      <c r="B570" s="580" t="str">
        <f t="shared" si="1591"/>
        <v>C5</v>
      </c>
      <c r="C570" s="610" t="s">
        <v>465</v>
      </c>
      <c r="D570" s="650"/>
      <c r="E570" s="91"/>
      <c r="F570" s="91"/>
      <c r="G570" s="91"/>
      <c r="H570" s="91"/>
      <c r="I570" s="91"/>
      <c r="J570" s="91"/>
      <c r="K570" s="457"/>
      <c r="L570" s="519"/>
      <c r="M570" s="272"/>
      <c r="N570" s="561" t="s">
        <v>332</v>
      </c>
      <c r="O570" s="271">
        <v>44659</v>
      </c>
      <c r="P570" s="271">
        <v>44921</v>
      </c>
      <c r="Q570" s="561" t="s">
        <v>72</v>
      </c>
      <c r="R570" s="561">
        <v>1</v>
      </c>
      <c r="S570" s="561"/>
      <c r="T570" s="562" t="s">
        <v>28</v>
      </c>
      <c r="U570" s="562" t="s">
        <v>169</v>
      </c>
      <c r="V570" s="562" t="s">
        <v>86</v>
      </c>
      <c r="W570" s="562"/>
      <c r="X570" s="562"/>
      <c r="Y570" s="563">
        <v>44566</v>
      </c>
      <c r="Z570" s="563">
        <v>44665</v>
      </c>
      <c r="AA570" s="563">
        <v>44705</v>
      </c>
      <c r="AB570" s="563">
        <v>44725</v>
      </c>
      <c r="AC570" s="563" t="s">
        <v>686</v>
      </c>
      <c r="AD570" s="563">
        <v>44727</v>
      </c>
      <c r="AE570" s="563">
        <v>44741</v>
      </c>
      <c r="AF570" s="563">
        <v>44921</v>
      </c>
      <c r="AG570" s="564"/>
      <c r="AH570" s="389"/>
      <c r="AI570" s="61"/>
      <c r="AJ570" s="61"/>
      <c r="AK570" s="309">
        <f t="shared" si="1586"/>
        <v>0</v>
      </c>
      <c r="AL570" s="389"/>
      <c r="AM570" s="61"/>
      <c r="AN570" s="61"/>
      <c r="AO570" s="390">
        <f t="shared" si="1587"/>
        <v>0</v>
      </c>
      <c r="AP570" s="518"/>
      <c r="AQ570" s="61"/>
      <c r="AR570" s="61"/>
      <c r="AS570" s="309">
        <f t="shared" si="1588"/>
        <v>0</v>
      </c>
      <c r="AT570" s="389"/>
      <c r="AU570" s="61"/>
      <c r="AV570" s="61"/>
      <c r="AW570" s="390">
        <f t="shared" si="1589"/>
        <v>0</v>
      </c>
      <c r="AX570" s="518"/>
      <c r="AY570" s="61"/>
      <c r="AZ570" s="61"/>
      <c r="BA570" s="309">
        <f t="shared" si="1590"/>
        <v>0</v>
      </c>
      <c r="BB570" s="389"/>
      <c r="BC570" s="61"/>
      <c r="BD570" s="61"/>
      <c r="BE570" s="390">
        <f>+BB570+BC570+BD570</f>
        <v>0</v>
      </c>
      <c r="BF570" s="518"/>
      <c r="BG570" s="61"/>
      <c r="BH570" s="61"/>
      <c r="BI570" s="309">
        <f>+BF570+BG570+BH570</f>
        <v>0</v>
      </c>
      <c r="BJ570" s="389">
        <v>1725.4550847457626</v>
      </c>
      <c r="BK570" s="61"/>
      <c r="BL570" s="61">
        <v>9585.8615819209044</v>
      </c>
      <c r="BM570" s="390">
        <f>+BJ570+BK570+BL570</f>
        <v>11311.316666666668</v>
      </c>
      <c r="BN570" s="518">
        <v>2588.1826271186437</v>
      </c>
      <c r="BO570" s="61"/>
      <c r="BP570" s="61">
        <v>14378.792372881355</v>
      </c>
      <c r="BQ570" s="309">
        <f>+BN570+BO570+BP570</f>
        <v>16966.974999999999</v>
      </c>
      <c r="BR570" s="389"/>
      <c r="BS570" s="61"/>
      <c r="BT570" s="61"/>
      <c r="BU570" s="390">
        <f>+BR570+BS570+BT570</f>
        <v>0</v>
      </c>
      <c r="BV570" s="518">
        <v>2588.1826271186437</v>
      </c>
      <c r="BW570" s="61"/>
      <c r="BX570" s="61">
        <v>14378.792372881355</v>
      </c>
      <c r="BY570" s="309">
        <f>+BV570+BW570+BX570</f>
        <v>16966.974999999999</v>
      </c>
      <c r="BZ570" s="389">
        <v>1725.4550847457626</v>
      </c>
      <c r="CA570" s="61"/>
      <c r="CB570" s="61">
        <v>9585.8615819209044</v>
      </c>
      <c r="CC570" s="390">
        <f>+BZ570+CA570+CB570</f>
        <v>11311.316666666668</v>
      </c>
      <c r="CD570" s="389">
        <f t="shared" si="1731"/>
        <v>8627.2754237288136</v>
      </c>
      <c r="CE570" s="61">
        <f t="shared" si="1731"/>
        <v>0</v>
      </c>
      <c r="CF570" s="61">
        <f t="shared" si="1731"/>
        <v>47929.307909604526</v>
      </c>
      <c r="CG570" s="390">
        <f t="shared" si="1731"/>
        <v>56556.583333333328</v>
      </c>
      <c r="CH570" s="695" t="s">
        <v>739</v>
      </c>
      <c r="CI570" s="118" t="s">
        <v>773</v>
      </c>
      <c r="CJ570" s="786"/>
      <c r="CK570" s="787"/>
      <c r="CL570" s="787"/>
      <c r="CM570" s="788"/>
      <c r="CN570" s="786">
        <v>0</v>
      </c>
      <c r="CO570" s="787">
        <f t="shared" si="1666"/>
        <v>0</v>
      </c>
      <c r="CP570" s="787">
        <f t="shared" si="1667"/>
        <v>8627.2754237288136</v>
      </c>
      <c r="CQ570" s="787">
        <f t="shared" si="1668"/>
        <v>0</v>
      </c>
      <c r="CR570" s="877">
        <f t="shared" si="1669"/>
        <v>47929.307909604526</v>
      </c>
      <c r="CS570" s="788">
        <f t="shared" si="1670"/>
        <v>56556.583333333343</v>
      </c>
      <c r="CT570" s="2">
        <f t="shared" si="1671"/>
        <v>0</v>
      </c>
    </row>
    <row r="571" spans="1:612" ht="24.75" customHeight="1" x14ac:dyDescent="0.25">
      <c r="B571" s="580" t="str">
        <f t="shared" si="1591"/>
        <v>C5</v>
      </c>
      <c r="C571" s="610" t="s">
        <v>466</v>
      </c>
      <c r="D571" s="650"/>
      <c r="E571" s="91"/>
      <c r="F571" s="91"/>
      <c r="G571" s="91"/>
      <c r="H571" s="91"/>
      <c r="I571" s="91"/>
      <c r="J571" s="91"/>
      <c r="K571" s="457"/>
      <c r="L571" s="519"/>
      <c r="M571" s="272"/>
      <c r="N571" s="561" t="s">
        <v>332</v>
      </c>
      <c r="O571" s="271">
        <v>44659</v>
      </c>
      <c r="P571" s="271">
        <v>44921</v>
      </c>
      <c r="Q571" s="561" t="s">
        <v>72</v>
      </c>
      <c r="R571" s="561">
        <v>1</v>
      </c>
      <c r="S571" s="561"/>
      <c r="T571" s="562" t="s">
        <v>28</v>
      </c>
      <c r="U571" s="562" t="s">
        <v>169</v>
      </c>
      <c r="V571" s="562" t="s">
        <v>86</v>
      </c>
      <c r="W571" s="562"/>
      <c r="X571" s="562"/>
      <c r="Y571" s="563">
        <v>44566</v>
      </c>
      <c r="Z571" s="563">
        <v>44665</v>
      </c>
      <c r="AA571" s="563">
        <v>44705</v>
      </c>
      <c r="AB571" s="563">
        <v>44725</v>
      </c>
      <c r="AC571" s="563" t="s">
        <v>686</v>
      </c>
      <c r="AD571" s="563">
        <v>44727</v>
      </c>
      <c r="AE571" s="563">
        <v>44741</v>
      </c>
      <c r="AF571" s="563">
        <v>44921</v>
      </c>
      <c r="AG571" s="564"/>
      <c r="AH571" s="389"/>
      <c r="AI571" s="61"/>
      <c r="AJ571" s="61"/>
      <c r="AK571" s="309">
        <f t="shared" si="1586"/>
        <v>0</v>
      </c>
      <c r="AL571" s="389"/>
      <c r="AM571" s="61"/>
      <c r="AN571" s="61"/>
      <c r="AO571" s="390">
        <f t="shared" si="1587"/>
        <v>0</v>
      </c>
      <c r="AP571" s="518"/>
      <c r="AQ571" s="61"/>
      <c r="AR571" s="61"/>
      <c r="AS571" s="309">
        <f t="shared" si="1588"/>
        <v>0</v>
      </c>
      <c r="AT571" s="389"/>
      <c r="AU571" s="61"/>
      <c r="AV571" s="61"/>
      <c r="AW571" s="390">
        <f t="shared" si="1589"/>
        <v>0</v>
      </c>
      <c r="AX571" s="518"/>
      <c r="AY571" s="61"/>
      <c r="AZ571" s="61"/>
      <c r="BA571" s="309">
        <f t="shared" si="1590"/>
        <v>0</v>
      </c>
      <c r="BB571" s="389"/>
      <c r="BC571" s="61"/>
      <c r="BD571" s="61"/>
      <c r="BE571" s="390">
        <f t="shared" ref="BE571:BE572" si="1748">+BB571+BC571+BD571</f>
        <v>0</v>
      </c>
      <c r="BF571" s="518"/>
      <c r="BG571" s="61"/>
      <c r="BH571" s="61"/>
      <c r="BI571" s="309">
        <f t="shared" ref="BI571:BI572" si="1749">+BF571+BG571+BH571</f>
        <v>0</v>
      </c>
      <c r="BJ571" s="389">
        <v>1725.4550847457617</v>
      </c>
      <c r="BK571" s="61"/>
      <c r="BL571" s="61">
        <v>9585.861581920899</v>
      </c>
      <c r="BM571" s="390">
        <f t="shared" ref="BM571:BM572" si="1750">+BJ571+BK571+BL571</f>
        <v>11311.31666666666</v>
      </c>
      <c r="BN571" s="518">
        <v>2588.1826271186424</v>
      </c>
      <c r="BO571" s="61"/>
      <c r="BP571" s="61">
        <v>14378.792372881346</v>
      </c>
      <c r="BQ571" s="309">
        <f t="shared" ref="BQ571:BQ572" si="1751">+BN571+BO571+BP571</f>
        <v>16966.974999999988</v>
      </c>
      <c r="BR571" s="389"/>
      <c r="BS571" s="61"/>
      <c r="BT571" s="61"/>
      <c r="BU571" s="390">
        <f t="shared" ref="BU571:BU572" si="1752">+BR571+BS571+BT571</f>
        <v>0</v>
      </c>
      <c r="BV571" s="518">
        <v>2588.1826271186424</v>
      </c>
      <c r="BW571" s="61"/>
      <c r="BX571" s="61">
        <v>14378.792372881346</v>
      </c>
      <c r="BY571" s="309">
        <f t="shared" ref="BY571:BY572" si="1753">+BV571+BW571+BX571</f>
        <v>16966.974999999988</v>
      </c>
      <c r="BZ571" s="389">
        <v>1725.4550847457617</v>
      </c>
      <c r="CA571" s="61"/>
      <c r="CB571" s="61">
        <v>9585.861581920899</v>
      </c>
      <c r="CC571" s="390">
        <f t="shared" ref="CC571:CC572" si="1754">+BZ571+CA571+CB571</f>
        <v>11311.31666666666</v>
      </c>
      <c r="CD571" s="389">
        <f t="shared" si="1731"/>
        <v>8627.2754237288082</v>
      </c>
      <c r="CE571" s="61">
        <f t="shared" si="1731"/>
        <v>0</v>
      </c>
      <c r="CF571" s="61">
        <f t="shared" si="1731"/>
        <v>47929.307909604489</v>
      </c>
      <c r="CG571" s="390">
        <f t="shared" si="1731"/>
        <v>56556.583333333292</v>
      </c>
      <c r="CH571" s="695" t="s">
        <v>739</v>
      </c>
      <c r="CI571" s="118" t="s">
        <v>773</v>
      </c>
      <c r="CJ571" s="786"/>
      <c r="CK571" s="787"/>
      <c r="CL571" s="787"/>
      <c r="CM571" s="788"/>
      <c r="CN571" s="786">
        <v>0</v>
      </c>
      <c r="CO571" s="787">
        <f t="shared" si="1666"/>
        <v>0</v>
      </c>
      <c r="CP571" s="787">
        <f t="shared" si="1667"/>
        <v>8627.2754237288082</v>
      </c>
      <c r="CQ571" s="787">
        <f t="shared" si="1668"/>
        <v>0</v>
      </c>
      <c r="CR571" s="877">
        <f t="shared" si="1669"/>
        <v>47929.307909604489</v>
      </c>
      <c r="CS571" s="788">
        <f t="shared" si="1670"/>
        <v>56556.583333333299</v>
      </c>
      <c r="CT571" s="2">
        <f t="shared" si="1671"/>
        <v>0</v>
      </c>
    </row>
    <row r="572" spans="1:612" ht="24.75" customHeight="1" x14ac:dyDescent="0.25">
      <c r="B572" s="580" t="str">
        <f t="shared" si="1591"/>
        <v>C5</v>
      </c>
      <c r="C572" s="610" t="s">
        <v>467</v>
      </c>
      <c r="D572" s="650"/>
      <c r="E572" s="91"/>
      <c r="F572" s="91"/>
      <c r="G572" s="91"/>
      <c r="H572" s="91"/>
      <c r="I572" s="91"/>
      <c r="J572" s="91"/>
      <c r="K572" s="457"/>
      <c r="L572" s="519"/>
      <c r="M572" s="272"/>
      <c r="N572" s="561" t="s">
        <v>332</v>
      </c>
      <c r="O572" s="271">
        <v>44659</v>
      </c>
      <c r="P572" s="271">
        <v>44921</v>
      </c>
      <c r="Q572" s="561" t="s">
        <v>72</v>
      </c>
      <c r="R572" s="561">
        <v>1</v>
      </c>
      <c r="S572" s="561"/>
      <c r="T572" s="562" t="s">
        <v>28</v>
      </c>
      <c r="U572" s="562" t="s">
        <v>169</v>
      </c>
      <c r="V572" s="562" t="s">
        <v>86</v>
      </c>
      <c r="W572" s="562"/>
      <c r="X572" s="562"/>
      <c r="Y572" s="563">
        <v>44635</v>
      </c>
      <c r="Z572" s="563">
        <v>44665</v>
      </c>
      <c r="AA572" s="563">
        <v>44705</v>
      </c>
      <c r="AB572" s="563">
        <v>44725</v>
      </c>
      <c r="AC572" s="563" t="s">
        <v>686</v>
      </c>
      <c r="AD572" s="563">
        <v>44727</v>
      </c>
      <c r="AE572" s="563">
        <v>44741</v>
      </c>
      <c r="AF572" s="563">
        <v>44921</v>
      </c>
      <c r="AG572" s="564"/>
      <c r="AH572" s="389"/>
      <c r="AI572" s="61"/>
      <c r="AJ572" s="61"/>
      <c r="AK572" s="309">
        <f t="shared" ref="AK572:AK577" si="1755">+AJ572+AI572+AH572</f>
        <v>0</v>
      </c>
      <c r="AL572" s="389"/>
      <c r="AM572" s="61"/>
      <c r="AN572" s="61"/>
      <c r="AO572" s="390">
        <f t="shared" ref="AO572:AO577" si="1756">+AN572+AM572+AL572</f>
        <v>0</v>
      </c>
      <c r="AP572" s="518"/>
      <c r="AQ572" s="61"/>
      <c r="AR572" s="61"/>
      <c r="AS572" s="309">
        <f t="shared" ref="AS572:AS577" si="1757">+AR572+AQ572+AP572</f>
        <v>0</v>
      </c>
      <c r="AT572" s="389"/>
      <c r="AU572" s="61"/>
      <c r="AV572" s="61"/>
      <c r="AW572" s="390">
        <f t="shared" ref="AW572:AW577" si="1758">+AV572+AU572+AT572</f>
        <v>0</v>
      </c>
      <c r="AX572" s="518"/>
      <c r="AY572" s="61"/>
      <c r="AZ572" s="61"/>
      <c r="BA572" s="309">
        <f t="shared" ref="BA572:BA577" si="1759">+AZ572+AY572+AX572</f>
        <v>0</v>
      </c>
      <c r="BB572" s="389"/>
      <c r="BC572" s="61"/>
      <c r="BD572" s="61"/>
      <c r="BE572" s="390">
        <f t="shared" si="1748"/>
        <v>0</v>
      </c>
      <c r="BF572" s="518"/>
      <c r="BG572" s="61"/>
      <c r="BH572" s="61"/>
      <c r="BI572" s="309">
        <f t="shared" si="1749"/>
        <v>0</v>
      </c>
      <c r="BJ572" s="389">
        <v>1725.4550847457617</v>
      </c>
      <c r="BK572" s="61"/>
      <c r="BL572" s="61">
        <v>9585.861581920899</v>
      </c>
      <c r="BM572" s="390">
        <f t="shared" si="1750"/>
        <v>11311.31666666666</v>
      </c>
      <c r="BN572" s="518">
        <v>2588.1826271186424</v>
      </c>
      <c r="BO572" s="61"/>
      <c r="BP572" s="61">
        <v>14378.792372881346</v>
      </c>
      <c r="BQ572" s="309">
        <f t="shared" si="1751"/>
        <v>16966.974999999988</v>
      </c>
      <c r="BR572" s="389"/>
      <c r="BS572" s="61"/>
      <c r="BT572" s="61"/>
      <c r="BU572" s="390">
        <f t="shared" si="1752"/>
        <v>0</v>
      </c>
      <c r="BV572" s="518">
        <v>2588.1826271186424</v>
      </c>
      <c r="BW572" s="61"/>
      <c r="BX572" s="61">
        <v>14378.792372881346</v>
      </c>
      <c r="BY572" s="309">
        <f t="shared" si="1753"/>
        <v>16966.974999999988</v>
      </c>
      <c r="BZ572" s="389">
        <v>1725.4550847457617</v>
      </c>
      <c r="CA572" s="61"/>
      <c r="CB572" s="61">
        <v>9585.861581920899</v>
      </c>
      <c r="CC572" s="390">
        <f t="shared" si="1754"/>
        <v>11311.31666666666</v>
      </c>
      <c r="CD572" s="389">
        <f t="shared" si="1731"/>
        <v>8627.2754237288082</v>
      </c>
      <c r="CE572" s="61">
        <f t="shared" si="1731"/>
        <v>0</v>
      </c>
      <c r="CF572" s="61">
        <f t="shared" si="1731"/>
        <v>47929.307909604489</v>
      </c>
      <c r="CG572" s="390">
        <f t="shared" si="1731"/>
        <v>56556.583333333292</v>
      </c>
      <c r="CH572" s="695" t="s">
        <v>739</v>
      </c>
      <c r="CI572" s="118" t="s">
        <v>773</v>
      </c>
      <c r="CJ572" s="786"/>
      <c r="CK572" s="787"/>
      <c r="CL572" s="787"/>
      <c r="CM572" s="788"/>
      <c r="CN572" s="786">
        <v>0</v>
      </c>
      <c r="CO572" s="787">
        <f t="shared" si="1666"/>
        <v>0</v>
      </c>
      <c r="CP572" s="787">
        <f t="shared" si="1667"/>
        <v>8627.2754237288082</v>
      </c>
      <c r="CQ572" s="787">
        <f t="shared" si="1668"/>
        <v>0</v>
      </c>
      <c r="CR572" s="877">
        <f t="shared" si="1669"/>
        <v>47929.307909604489</v>
      </c>
      <c r="CS572" s="788">
        <f t="shared" si="1670"/>
        <v>56556.583333333299</v>
      </c>
      <c r="CT572" s="2">
        <f t="shared" si="1671"/>
        <v>0</v>
      </c>
    </row>
    <row r="573" spans="1:612" ht="24.75" customHeight="1" x14ac:dyDescent="0.25">
      <c r="B573" s="580" t="str">
        <f t="shared" ref="B573:B577" si="1760">B572</f>
        <v>C5</v>
      </c>
      <c r="C573" s="596" t="s">
        <v>468</v>
      </c>
      <c r="D573" s="632"/>
      <c r="E573" s="34"/>
      <c r="F573" s="34"/>
      <c r="G573" s="34"/>
      <c r="H573" s="34">
        <v>388984.42372881342</v>
      </c>
      <c r="I573" s="34"/>
      <c r="J573" s="34">
        <v>2161024.5762711866</v>
      </c>
      <c r="K573" s="633">
        <f>H573+I573+J573</f>
        <v>2550009</v>
      </c>
      <c r="L573" s="585"/>
      <c r="M573" s="34"/>
      <c r="N573" s="57"/>
      <c r="O573" s="57"/>
      <c r="P573" s="57"/>
      <c r="Q573" s="57"/>
      <c r="R573" s="57"/>
      <c r="S573" s="57"/>
      <c r="T573" s="57"/>
      <c r="U573" s="57"/>
      <c r="V573" s="57"/>
      <c r="W573" s="57"/>
      <c r="X573" s="57"/>
      <c r="Y573" s="57"/>
      <c r="Z573" s="57"/>
      <c r="AA573" s="57"/>
      <c r="AB573" s="57"/>
      <c r="AC573" s="57"/>
      <c r="AD573" s="57"/>
      <c r="AE573" s="57"/>
      <c r="AF573" s="57"/>
      <c r="AG573" s="421"/>
      <c r="AH573" s="395">
        <f>+AH574+AH575+AH576</f>
        <v>0</v>
      </c>
      <c r="AI573" s="84">
        <f t="shared" ref="AI573:BD573" si="1761">+AI574+AI575+AI576</f>
        <v>0</v>
      </c>
      <c r="AJ573" s="84">
        <f t="shared" si="1761"/>
        <v>0</v>
      </c>
      <c r="AK573" s="318">
        <f t="shared" si="1755"/>
        <v>0</v>
      </c>
      <c r="AL573" s="395">
        <f t="shared" si="1761"/>
        <v>0</v>
      </c>
      <c r="AM573" s="84">
        <f t="shared" si="1761"/>
        <v>0</v>
      </c>
      <c r="AN573" s="84">
        <f t="shared" si="1761"/>
        <v>0</v>
      </c>
      <c r="AO573" s="396">
        <f t="shared" si="1756"/>
        <v>0</v>
      </c>
      <c r="AP573" s="529">
        <f t="shared" si="1761"/>
        <v>0</v>
      </c>
      <c r="AQ573" s="84">
        <f t="shared" si="1761"/>
        <v>0</v>
      </c>
      <c r="AR573" s="84">
        <f t="shared" si="1761"/>
        <v>0</v>
      </c>
      <c r="AS573" s="318">
        <f t="shared" si="1757"/>
        <v>0</v>
      </c>
      <c r="AT573" s="395">
        <f t="shared" si="1761"/>
        <v>0</v>
      </c>
      <c r="AU573" s="84">
        <f t="shared" si="1761"/>
        <v>0</v>
      </c>
      <c r="AV573" s="84">
        <f t="shared" si="1761"/>
        <v>0</v>
      </c>
      <c r="AW573" s="396">
        <f t="shared" si="1758"/>
        <v>0</v>
      </c>
      <c r="AX573" s="529">
        <f t="shared" si="1761"/>
        <v>0</v>
      </c>
      <c r="AY573" s="84">
        <f t="shared" si="1761"/>
        <v>0</v>
      </c>
      <c r="AZ573" s="84">
        <f t="shared" si="1761"/>
        <v>0</v>
      </c>
      <c r="BA573" s="318">
        <f t="shared" si="1759"/>
        <v>0</v>
      </c>
      <c r="BB573" s="395">
        <f t="shared" si="1761"/>
        <v>0</v>
      </c>
      <c r="BC573" s="84">
        <f t="shared" si="1761"/>
        <v>0</v>
      </c>
      <c r="BD573" s="84">
        <f t="shared" si="1761"/>
        <v>0</v>
      </c>
      <c r="BE573" s="396">
        <f t="shared" si="1736"/>
        <v>0</v>
      </c>
      <c r="BF573" s="529">
        <f t="shared" ref="BF573:BH573" si="1762">+BF574+BF575+BF576</f>
        <v>0</v>
      </c>
      <c r="BG573" s="84">
        <f t="shared" si="1762"/>
        <v>0</v>
      </c>
      <c r="BH573" s="84">
        <f t="shared" si="1762"/>
        <v>0</v>
      </c>
      <c r="BI573" s="318">
        <f t="shared" ref="BI573" si="1763">+BH573+BG573+BF573</f>
        <v>0</v>
      </c>
      <c r="BJ573" s="395">
        <f t="shared" ref="BJ573:BL573" si="1764">+BJ574+BJ575+BJ576</f>
        <v>0</v>
      </c>
      <c r="BK573" s="84">
        <f t="shared" si="1764"/>
        <v>0</v>
      </c>
      <c r="BL573" s="84">
        <f t="shared" si="1764"/>
        <v>0</v>
      </c>
      <c r="BM573" s="396">
        <f t="shared" ref="BM573" si="1765">+BL573+BK573+BJ573</f>
        <v>0</v>
      </c>
      <c r="BN573" s="529">
        <f t="shared" ref="BN573:BP573" si="1766">+BN574+BN575+BN576</f>
        <v>0</v>
      </c>
      <c r="BO573" s="84">
        <f t="shared" si="1766"/>
        <v>0</v>
      </c>
      <c r="BP573" s="84">
        <f t="shared" si="1766"/>
        <v>0</v>
      </c>
      <c r="BQ573" s="318">
        <f t="shared" ref="BQ573" si="1767">+BP573+BO573+BN573</f>
        <v>0</v>
      </c>
      <c r="BR573" s="395">
        <f t="shared" ref="BR573:BT573" si="1768">+BR574+BR575+BR576</f>
        <v>0</v>
      </c>
      <c r="BS573" s="84">
        <f t="shared" si="1768"/>
        <v>0</v>
      </c>
      <c r="BT573" s="84">
        <f t="shared" si="1768"/>
        <v>0</v>
      </c>
      <c r="BU573" s="396">
        <f t="shared" ref="BU573" si="1769">+BT573+BS573+BR573</f>
        <v>0</v>
      </c>
      <c r="BV573" s="529">
        <f t="shared" ref="BV573:BX573" si="1770">+BV574+BV575+BV576</f>
        <v>0</v>
      </c>
      <c r="BW573" s="84">
        <f t="shared" si="1770"/>
        <v>0</v>
      </c>
      <c r="BX573" s="84">
        <f t="shared" si="1770"/>
        <v>0</v>
      </c>
      <c r="BY573" s="318">
        <f t="shared" ref="BY573" si="1771">+BX573+BW573+BV573</f>
        <v>0</v>
      </c>
      <c r="BZ573" s="395">
        <f t="shared" ref="BZ573:CB573" si="1772">+BZ574+BZ575+BZ576</f>
        <v>0</v>
      </c>
      <c r="CA573" s="84">
        <f t="shared" si="1772"/>
        <v>0</v>
      </c>
      <c r="CB573" s="84">
        <f t="shared" si="1772"/>
        <v>0</v>
      </c>
      <c r="CC573" s="396">
        <f t="shared" ref="CC573" si="1773">+CB573+CA573+BZ573</f>
        <v>0</v>
      </c>
      <c r="CD573" s="395">
        <f t="shared" si="1731"/>
        <v>0</v>
      </c>
      <c r="CE573" s="84">
        <f t="shared" si="1731"/>
        <v>0</v>
      </c>
      <c r="CF573" s="84">
        <f t="shared" si="1731"/>
        <v>0</v>
      </c>
      <c r="CG573" s="396">
        <f t="shared" si="1731"/>
        <v>0</v>
      </c>
      <c r="CH573" s="695"/>
      <c r="CI573" s="118"/>
      <c r="CJ573" s="807">
        <f>IF(H573=0,IF(CD573&gt;0,"Error",H573-CD573),H573-CD573)</f>
        <v>388984.42372881342</v>
      </c>
      <c r="CK573" s="808">
        <f t="shared" ref="CK573" si="1774">IF(I573=0,IF(CE573&gt;0,"Error",I573-CE573),I573-CE573)</f>
        <v>0</v>
      </c>
      <c r="CL573" s="808">
        <f t="shared" ref="CL573" si="1775">IF(J573=0,IF(CF573&gt;0,"Error",J573-CF573),J573-CF573)</f>
        <v>2161024.5762711866</v>
      </c>
      <c r="CM573" s="809">
        <f t="shared" ref="CM573" si="1776">IF(K573=0,IF(CG573&gt;0,"Error",K573-CG573),K573-CG573)</f>
        <v>2550009</v>
      </c>
      <c r="CN573" s="807">
        <v>0</v>
      </c>
      <c r="CO573" s="808">
        <f t="shared" si="1666"/>
        <v>0</v>
      </c>
      <c r="CP573" s="808">
        <f t="shared" si="1667"/>
        <v>0</v>
      </c>
      <c r="CQ573" s="808">
        <f t="shared" si="1668"/>
        <v>0</v>
      </c>
      <c r="CR573" s="887">
        <f t="shared" si="1669"/>
        <v>0</v>
      </c>
      <c r="CS573" s="809">
        <f t="shared" si="1670"/>
        <v>0</v>
      </c>
      <c r="CT573" s="2">
        <f t="shared" si="1671"/>
        <v>0</v>
      </c>
    </row>
    <row r="574" spans="1:612" ht="24.75" customHeight="1" x14ac:dyDescent="0.25">
      <c r="B574" s="580" t="str">
        <f t="shared" si="1760"/>
        <v>C5</v>
      </c>
      <c r="C574" s="610" t="s">
        <v>469</v>
      </c>
      <c r="D574" s="650"/>
      <c r="E574" s="91"/>
      <c r="F574" s="91"/>
      <c r="G574" s="91"/>
      <c r="H574" s="91"/>
      <c r="I574" s="91"/>
      <c r="J574" s="91"/>
      <c r="K574" s="457"/>
      <c r="L574" s="519"/>
      <c r="M574" s="272"/>
      <c r="N574" s="561" t="s">
        <v>332</v>
      </c>
      <c r="O574" s="271"/>
      <c r="P574" s="271"/>
      <c r="Q574" s="561" t="s">
        <v>72</v>
      </c>
      <c r="R574" s="561">
        <v>4</v>
      </c>
      <c r="S574" s="561"/>
      <c r="T574" s="562"/>
      <c r="U574" s="562" t="s">
        <v>169</v>
      </c>
      <c r="V574" s="562" t="s">
        <v>75</v>
      </c>
      <c r="W574" s="562"/>
      <c r="X574" s="562"/>
      <c r="Y574" s="563"/>
      <c r="Z574" s="563"/>
      <c r="AA574" s="563"/>
      <c r="AB574" s="563"/>
      <c r="AC574" s="563"/>
      <c r="AD574" s="563"/>
      <c r="AE574" s="563"/>
      <c r="AF574" s="563"/>
      <c r="AG574" s="564"/>
      <c r="AH574" s="389"/>
      <c r="AI574" s="61"/>
      <c r="AJ574" s="61"/>
      <c r="AK574" s="309">
        <f t="shared" si="1755"/>
        <v>0</v>
      </c>
      <c r="AL574" s="389"/>
      <c r="AM574" s="61"/>
      <c r="AN574" s="61"/>
      <c r="AO574" s="390">
        <f t="shared" si="1756"/>
        <v>0</v>
      </c>
      <c r="AP574" s="518"/>
      <c r="AQ574" s="61"/>
      <c r="AR574" s="61"/>
      <c r="AS574" s="309">
        <f t="shared" si="1757"/>
        <v>0</v>
      </c>
      <c r="AT574" s="389"/>
      <c r="AU574" s="61"/>
      <c r="AV574" s="61"/>
      <c r="AW574" s="390">
        <f t="shared" si="1758"/>
        <v>0</v>
      </c>
      <c r="AX574" s="518"/>
      <c r="AY574" s="61"/>
      <c r="AZ574" s="61"/>
      <c r="BA574" s="309">
        <f t="shared" si="1759"/>
        <v>0</v>
      </c>
      <c r="BB574" s="389"/>
      <c r="BC574" s="61"/>
      <c r="BD574" s="61"/>
      <c r="BE574" s="390">
        <f t="shared" si="1736"/>
        <v>0</v>
      </c>
      <c r="BF574" s="518"/>
      <c r="BG574" s="61"/>
      <c r="BH574" s="61"/>
      <c r="BI574" s="309">
        <f t="shared" ref="BI574:BI577" si="1777">+BH574+BG574+BF574</f>
        <v>0</v>
      </c>
      <c r="BJ574" s="389"/>
      <c r="BK574" s="61"/>
      <c r="BL574" s="61"/>
      <c r="BM574" s="390">
        <f t="shared" ref="BM574:BM577" si="1778">+BL574+BK574+BJ574</f>
        <v>0</v>
      </c>
      <c r="BN574" s="518"/>
      <c r="BO574" s="61"/>
      <c r="BP574" s="61"/>
      <c r="BQ574" s="309">
        <f t="shared" ref="BQ574:BQ577" si="1779">+BP574+BO574+BN574</f>
        <v>0</v>
      </c>
      <c r="BR574" s="389"/>
      <c r="BS574" s="61"/>
      <c r="BT574" s="61"/>
      <c r="BU574" s="390">
        <f t="shared" ref="BU574:BU577" si="1780">+BT574+BS574+BR574</f>
        <v>0</v>
      </c>
      <c r="BV574" s="518"/>
      <c r="BW574" s="61"/>
      <c r="BX574" s="61"/>
      <c r="BY574" s="309">
        <f t="shared" ref="BY574:BY577" si="1781">+BX574+BW574+BV574</f>
        <v>0</v>
      </c>
      <c r="BZ574" s="389"/>
      <c r="CA574" s="61"/>
      <c r="CB574" s="61"/>
      <c r="CC574" s="390">
        <f t="shared" ref="CC574:CC577" si="1782">+CB574+CA574+BZ574</f>
        <v>0</v>
      </c>
      <c r="CD574" s="389">
        <f t="shared" si="1731"/>
        <v>0</v>
      </c>
      <c r="CE574" s="61">
        <f t="shared" si="1731"/>
        <v>0</v>
      </c>
      <c r="CF574" s="61">
        <f t="shared" si="1731"/>
        <v>0</v>
      </c>
      <c r="CG574" s="390">
        <f t="shared" si="1731"/>
        <v>0</v>
      </c>
      <c r="CH574" s="695" t="s">
        <v>739</v>
      </c>
      <c r="CI574" s="118" t="s">
        <v>773</v>
      </c>
      <c r="CJ574" s="786"/>
      <c r="CK574" s="787"/>
      <c r="CL574" s="787"/>
      <c r="CM574" s="788"/>
      <c r="CN574" s="786">
        <v>0</v>
      </c>
      <c r="CO574" s="787">
        <f t="shared" si="1666"/>
        <v>0</v>
      </c>
      <c r="CP574" s="787">
        <f t="shared" si="1667"/>
        <v>0</v>
      </c>
      <c r="CQ574" s="787">
        <f t="shared" si="1668"/>
        <v>0</v>
      </c>
      <c r="CR574" s="877">
        <f t="shared" si="1669"/>
        <v>0</v>
      </c>
      <c r="CS574" s="788">
        <f t="shared" si="1670"/>
        <v>0</v>
      </c>
      <c r="CT574" s="2">
        <f t="shared" si="1671"/>
        <v>0</v>
      </c>
    </row>
    <row r="575" spans="1:612" ht="24.75" customHeight="1" x14ac:dyDescent="0.25">
      <c r="B575" s="580" t="str">
        <f t="shared" si="1760"/>
        <v>C5</v>
      </c>
      <c r="C575" s="610" t="s">
        <v>470</v>
      </c>
      <c r="D575" s="650"/>
      <c r="E575" s="91"/>
      <c r="F575" s="91"/>
      <c r="G575" s="91"/>
      <c r="H575" s="91"/>
      <c r="I575" s="91"/>
      <c r="J575" s="91"/>
      <c r="K575" s="457"/>
      <c r="L575" s="519"/>
      <c r="M575" s="272"/>
      <c r="N575" s="561" t="s">
        <v>332</v>
      </c>
      <c r="O575" s="271"/>
      <c r="P575" s="271"/>
      <c r="Q575" s="561" t="s">
        <v>72</v>
      </c>
      <c r="R575" s="561">
        <v>4</v>
      </c>
      <c r="S575" s="561"/>
      <c r="T575" s="562"/>
      <c r="U575" s="562" t="s">
        <v>169</v>
      </c>
      <c r="V575" s="562" t="s">
        <v>75</v>
      </c>
      <c r="W575" s="562"/>
      <c r="X575" s="562"/>
      <c r="Y575" s="563"/>
      <c r="Z575" s="563"/>
      <c r="AA575" s="563"/>
      <c r="AB575" s="563"/>
      <c r="AC575" s="563"/>
      <c r="AD575" s="563"/>
      <c r="AE575" s="563"/>
      <c r="AF575" s="563"/>
      <c r="AG575" s="564"/>
      <c r="AH575" s="389"/>
      <c r="AI575" s="61"/>
      <c r="AJ575" s="61"/>
      <c r="AK575" s="309">
        <f t="shared" si="1755"/>
        <v>0</v>
      </c>
      <c r="AL575" s="389"/>
      <c r="AM575" s="61"/>
      <c r="AN575" s="61"/>
      <c r="AO575" s="390">
        <f t="shared" si="1756"/>
        <v>0</v>
      </c>
      <c r="AP575" s="518"/>
      <c r="AQ575" s="61"/>
      <c r="AR575" s="61"/>
      <c r="AS575" s="309">
        <f t="shared" si="1757"/>
        <v>0</v>
      </c>
      <c r="AT575" s="389"/>
      <c r="AU575" s="61"/>
      <c r="AV575" s="61"/>
      <c r="AW575" s="390">
        <f t="shared" si="1758"/>
        <v>0</v>
      </c>
      <c r="AX575" s="518"/>
      <c r="AY575" s="61"/>
      <c r="AZ575" s="61"/>
      <c r="BA575" s="309">
        <f t="shared" si="1759"/>
        <v>0</v>
      </c>
      <c r="BB575" s="389"/>
      <c r="BC575" s="61"/>
      <c r="BD575" s="61"/>
      <c r="BE575" s="390">
        <f t="shared" si="1736"/>
        <v>0</v>
      </c>
      <c r="BF575" s="518"/>
      <c r="BG575" s="61"/>
      <c r="BH575" s="61"/>
      <c r="BI575" s="309">
        <f t="shared" si="1777"/>
        <v>0</v>
      </c>
      <c r="BJ575" s="389"/>
      <c r="BK575" s="61"/>
      <c r="BL575" s="61"/>
      <c r="BM575" s="390">
        <f t="shared" si="1778"/>
        <v>0</v>
      </c>
      <c r="BN575" s="518"/>
      <c r="BO575" s="61"/>
      <c r="BP575" s="61"/>
      <c r="BQ575" s="309">
        <f t="shared" si="1779"/>
        <v>0</v>
      </c>
      <c r="BR575" s="389"/>
      <c r="BS575" s="61"/>
      <c r="BT575" s="61"/>
      <c r="BU575" s="390">
        <f t="shared" si="1780"/>
        <v>0</v>
      </c>
      <c r="BV575" s="518"/>
      <c r="BW575" s="61"/>
      <c r="BX575" s="61"/>
      <c r="BY575" s="309">
        <f t="shared" si="1781"/>
        <v>0</v>
      </c>
      <c r="BZ575" s="389"/>
      <c r="CA575" s="61"/>
      <c r="CB575" s="61"/>
      <c r="CC575" s="390">
        <f t="shared" si="1782"/>
        <v>0</v>
      </c>
      <c r="CD575" s="389">
        <f t="shared" si="1731"/>
        <v>0</v>
      </c>
      <c r="CE575" s="61">
        <f t="shared" si="1731"/>
        <v>0</v>
      </c>
      <c r="CF575" s="61">
        <f t="shared" si="1731"/>
        <v>0</v>
      </c>
      <c r="CG575" s="390">
        <f t="shared" si="1731"/>
        <v>0</v>
      </c>
      <c r="CH575" s="695" t="s">
        <v>739</v>
      </c>
      <c r="CI575" s="118" t="s">
        <v>773</v>
      </c>
      <c r="CJ575" s="786"/>
      <c r="CK575" s="787"/>
      <c r="CL575" s="787"/>
      <c r="CM575" s="788"/>
      <c r="CN575" s="786">
        <v>0</v>
      </c>
      <c r="CO575" s="787">
        <f t="shared" si="1666"/>
        <v>0</v>
      </c>
      <c r="CP575" s="787">
        <f t="shared" si="1667"/>
        <v>0</v>
      </c>
      <c r="CQ575" s="787">
        <f t="shared" si="1668"/>
        <v>0</v>
      </c>
      <c r="CR575" s="877">
        <f t="shared" si="1669"/>
        <v>0</v>
      </c>
      <c r="CS575" s="788">
        <f t="shared" si="1670"/>
        <v>0</v>
      </c>
      <c r="CT575" s="2">
        <f t="shared" si="1671"/>
        <v>0</v>
      </c>
    </row>
    <row r="576" spans="1:612" ht="24.75" customHeight="1" x14ac:dyDescent="0.25">
      <c r="B576" s="580" t="str">
        <f t="shared" si="1760"/>
        <v>C5</v>
      </c>
      <c r="C576" s="610" t="s">
        <v>471</v>
      </c>
      <c r="D576" s="650"/>
      <c r="E576" s="91"/>
      <c r="F576" s="91"/>
      <c r="G576" s="91"/>
      <c r="H576" s="91"/>
      <c r="I576" s="91"/>
      <c r="J576" s="91"/>
      <c r="K576" s="457"/>
      <c r="L576" s="519"/>
      <c r="M576" s="272"/>
      <c r="N576" s="561" t="s">
        <v>332</v>
      </c>
      <c r="O576" s="271"/>
      <c r="P576" s="271"/>
      <c r="Q576" s="561" t="s">
        <v>72</v>
      </c>
      <c r="R576" s="561">
        <v>4</v>
      </c>
      <c r="S576" s="561"/>
      <c r="T576" s="562"/>
      <c r="U576" s="562" t="s">
        <v>169</v>
      </c>
      <c r="V576" s="562" t="s">
        <v>75</v>
      </c>
      <c r="W576" s="562"/>
      <c r="X576" s="562"/>
      <c r="Y576" s="563"/>
      <c r="Z576" s="563"/>
      <c r="AA576" s="563"/>
      <c r="AB576" s="563"/>
      <c r="AC576" s="563"/>
      <c r="AD576" s="563"/>
      <c r="AE576" s="563"/>
      <c r="AF576" s="563"/>
      <c r="AG576" s="564"/>
      <c r="AH576" s="399"/>
      <c r="AI576" s="79"/>
      <c r="AJ576" s="79"/>
      <c r="AK576" s="312">
        <f t="shared" si="1755"/>
        <v>0</v>
      </c>
      <c r="AL576" s="399"/>
      <c r="AM576" s="79"/>
      <c r="AN576" s="79"/>
      <c r="AO576" s="400">
        <f t="shared" si="1756"/>
        <v>0</v>
      </c>
      <c r="AP576" s="523"/>
      <c r="AQ576" s="79"/>
      <c r="AR576" s="79"/>
      <c r="AS576" s="312">
        <f t="shared" si="1757"/>
        <v>0</v>
      </c>
      <c r="AT576" s="399"/>
      <c r="AU576" s="79"/>
      <c r="AV576" s="79"/>
      <c r="AW576" s="400">
        <f t="shared" si="1758"/>
        <v>0</v>
      </c>
      <c r="AX576" s="523"/>
      <c r="AY576" s="79"/>
      <c r="AZ576" s="79"/>
      <c r="BA576" s="312">
        <f t="shared" si="1759"/>
        <v>0</v>
      </c>
      <c r="BB576" s="399"/>
      <c r="BC576" s="79"/>
      <c r="BD576" s="79"/>
      <c r="BE576" s="400">
        <f t="shared" si="1736"/>
        <v>0</v>
      </c>
      <c r="BF576" s="523"/>
      <c r="BG576" s="79"/>
      <c r="BH576" s="79"/>
      <c r="BI576" s="312">
        <f t="shared" si="1777"/>
        <v>0</v>
      </c>
      <c r="BJ576" s="399"/>
      <c r="BK576" s="79"/>
      <c r="BL576" s="79"/>
      <c r="BM576" s="400">
        <f t="shared" si="1778"/>
        <v>0</v>
      </c>
      <c r="BN576" s="523"/>
      <c r="BO576" s="79"/>
      <c r="BP576" s="79"/>
      <c r="BQ576" s="312">
        <f t="shared" si="1779"/>
        <v>0</v>
      </c>
      <c r="BR576" s="399"/>
      <c r="BS576" s="79"/>
      <c r="BT576" s="79"/>
      <c r="BU576" s="400">
        <f t="shared" si="1780"/>
        <v>0</v>
      </c>
      <c r="BV576" s="523"/>
      <c r="BW576" s="79"/>
      <c r="BX576" s="79"/>
      <c r="BY576" s="312">
        <f t="shared" si="1781"/>
        <v>0</v>
      </c>
      <c r="BZ576" s="399"/>
      <c r="CA576" s="79"/>
      <c r="CB576" s="79"/>
      <c r="CC576" s="400">
        <f t="shared" si="1782"/>
        <v>0</v>
      </c>
      <c r="CD576" s="399">
        <f t="shared" si="1731"/>
        <v>0</v>
      </c>
      <c r="CE576" s="79">
        <f t="shared" si="1731"/>
        <v>0</v>
      </c>
      <c r="CF576" s="79">
        <f t="shared" si="1731"/>
        <v>0</v>
      </c>
      <c r="CG576" s="400">
        <f t="shared" si="1731"/>
        <v>0</v>
      </c>
      <c r="CH576" s="695" t="s">
        <v>739</v>
      </c>
      <c r="CI576" s="118" t="s">
        <v>773</v>
      </c>
      <c r="CJ576" s="789"/>
      <c r="CK576" s="790"/>
      <c r="CL576" s="790"/>
      <c r="CM576" s="791"/>
      <c r="CN576" s="789">
        <v>0</v>
      </c>
      <c r="CO576" s="790">
        <f t="shared" si="1666"/>
        <v>0</v>
      </c>
      <c r="CP576" s="790">
        <f t="shared" si="1667"/>
        <v>0</v>
      </c>
      <c r="CQ576" s="790">
        <f t="shared" si="1668"/>
        <v>0</v>
      </c>
      <c r="CR576" s="878">
        <f t="shared" si="1669"/>
        <v>0</v>
      </c>
      <c r="CS576" s="791">
        <f t="shared" si="1670"/>
        <v>0</v>
      </c>
      <c r="CT576" s="2">
        <f t="shared" si="1671"/>
        <v>0</v>
      </c>
    </row>
    <row r="577" spans="1:612" ht="24.75" customHeight="1" x14ac:dyDescent="0.25">
      <c r="B577" s="580" t="str">
        <f t="shared" si="1760"/>
        <v>C5</v>
      </c>
      <c r="C577" s="596" t="s">
        <v>472</v>
      </c>
      <c r="D577" s="632"/>
      <c r="E577" s="34"/>
      <c r="F577" s="34"/>
      <c r="G577" s="34"/>
      <c r="H577" s="34">
        <v>28656</v>
      </c>
      <c r="I577" s="34"/>
      <c r="J577" s="34">
        <v>159200</v>
      </c>
      <c r="K577" s="633">
        <f>+H577+I577+J577</f>
        <v>187856</v>
      </c>
      <c r="L577" s="585"/>
      <c r="M577" s="34"/>
      <c r="N577" s="57"/>
      <c r="O577" s="57"/>
      <c r="P577" s="57"/>
      <c r="Q577" s="57"/>
      <c r="R577" s="57"/>
      <c r="S577" s="57"/>
      <c r="T577" s="57"/>
      <c r="U577" s="57"/>
      <c r="V577" s="57"/>
      <c r="W577" s="57"/>
      <c r="X577" s="57"/>
      <c r="Y577" s="57"/>
      <c r="Z577" s="57"/>
      <c r="AA577" s="57"/>
      <c r="AB577" s="57"/>
      <c r="AC577" s="57"/>
      <c r="AD577" s="57"/>
      <c r="AE577" s="57"/>
      <c r="AF577" s="57"/>
      <c r="AG577" s="421"/>
      <c r="AH577" s="395"/>
      <c r="AI577" s="84"/>
      <c r="AJ577" s="84"/>
      <c r="AK577" s="318">
        <f t="shared" si="1755"/>
        <v>0</v>
      </c>
      <c r="AL577" s="395"/>
      <c r="AM577" s="84"/>
      <c r="AN577" s="84"/>
      <c r="AO577" s="396">
        <f t="shared" si="1756"/>
        <v>0</v>
      </c>
      <c r="AP577" s="529"/>
      <c r="AQ577" s="84"/>
      <c r="AR577" s="84"/>
      <c r="AS577" s="318">
        <f t="shared" si="1757"/>
        <v>0</v>
      </c>
      <c r="AT577" s="395"/>
      <c r="AU577" s="84"/>
      <c r="AV577" s="84"/>
      <c r="AW577" s="396">
        <f t="shared" si="1758"/>
        <v>0</v>
      </c>
      <c r="AX577" s="529"/>
      <c r="AY577" s="84"/>
      <c r="AZ577" s="84"/>
      <c r="BA577" s="318">
        <f t="shared" si="1759"/>
        <v>0</v>
      </c>
      <c r="BB577" s="395"/>
      <c r="BC577" s="84"/>
      <c r="BD577" s="84"/>
      <c r="BE577" s="396">
        <f t="shared" si="1736"/>
        <v>0</v>
      </c>
      <c r="BF577" s="529"/>
      <c r="BG577" s="84"/>
      <c r="BH577" s="84"/>
      <c r="BI577" s="318">
        <f t="shared" si="1777"/>
        <v>0</v>
      </c>
      <c r="BJ577" s="395"/>
      <c r="BK577" s="84"/>
      <c r="BL577" s="84"/>
      <c r="BM577" s="396">
        <f t="shared" si="1778"/>
        <v>0</v>
      </c>
      <c r="BN577" s="529"/>
      <c r="BO577" s="84"/>
      <c r="BP577" s="84"/>
      <c r="BQ577" s="318">
        <f t="shared" si="1779"/>
        <v>0</v>
      </c>
      <c r="BR577" s="395"/>
      <c r="BS577" s="84"/>
      <c r="BT577" s="84"/>
      <c r="BU577" s="396">
        <f t="shared" si="1780"/>
        <v>0</v>
      </c>
      <c r="BV577" s="529"/>
      <c r="BW577" s="84"/>
      <c r="BX577" s="84"/>
      <c r="BY577" s="318">
        <f t="shared" si="1781"/>
        <v>0</v>
      </c>
      <c r="BZ577" s="395"/>
      <c r="CA577" s="84"/>
      <c r="CB577" s="84"/>
      <c r="CC577" s="396">
        <f t="shared" si="1782"/>
        <v>0</v>
      </c>
      <c r="CD577" s="395">
        <f t="shared" si="1731"/>
        <v>0</v>
      </c>
      <c r="CE577" s="84">
        <f t="shared" si="1731"/>
        <v>0</v>
      </c>
      <c r="CF577" s="84">
        <f t="shared" si="1731"/>
        <v>0</v>
      </c>
      <c r="CG577" s="396">
        <f t="shared" si="1731"/>
        <v>0</v>
      </c>
      <c r="CH577" s="695"/>
      <c r="CI577" s="118"/>
      <c r="CJ577" s="807">
        <f>IF(H577=0,IF(CD577&gt;0,"Error",H577-CD577),H577-CD577)</f>
        <v>28656</v>
      </c>
      <c r="CK577" s="808">
        <f t="shared" ref="CK577" si="1783">IF(I577=0,IF(CE577&gt;0,"Error",I577-CE577),I577-CE577)</f>
        <v>0</v>
      </c>
      <c r="CL577" s="808">
        <f t="shared" ref="CL577" si="1784">IF(J577=0,IF(CF577&gt;0,"Error",J577-CF577),J577-CF577)</f>
        <v>159200</v>
      </c>
      <c r="CM577" s="809">
        <f t="shared" ref="CM577" si="1785">IF(K577=0,IF(CG577&gt;0,"Error",K577-CG577),K577-CG577)</f>
        <v>187856</v>
      </c>
      <c r="CN577" s="807">
        <v>0</v>
      </c>
      <c r="CO577" s="808">
        <f t="shared" si="1666"/>
        <v>0</v>
      </c>
      <c r="CP577" s="808">
        <f t="shared" si="1667"/>
        <v>0</v>
      </c>
      <c r="CQ577" s="808">
        <f t="shared" si="1668"/>
        <v>0</v>
      </c>
      <c r="CR577" s="887">
        <f t="shared" si="1669"/>
        <v>0</v>
      </c>
      <c r="CS577" s="809">
        <f t="shared" si="1670"/>
        <v>0</v>
      </c>
      <c r="CT577" s="2">
        <f t="shared" si="1671"/>
        <v>0</v>
      </c>
    </row>
    <row r="578" spans="1:612" s="3" customFormat="1" ht="24.75" customHeight="1" thickBot="1" x14ac:dyDescent="0.3">
      <c r="A578" s="7"/>
      <c r="B578" s="578"/>
      <c r="C578" s="611" t="s">
        <v>473</v>
      </c>
      <c r="D578" s="657">
        <v>69177498</v>
      </c>
      <c r="E578" s="658">
        <v>0</v>
      </c>
      <c r="F578" s="658">
        <v>0</v>
      </c>
      <c r="G578" s="658">
        <v>69177498</v>
      </c>
      <c r="H578" s="658">
        <v>69177497.942941189</v>
      </c>
      <c r="I578" s="658">
        <v>0</v>
      </c>
      <c r="J578" s="658">
        <v>0</v>
      </c>
      <c r="K578" s="659">
        <v>69177497.942941189</v>
      </c>
      <c r="L578" s="586"/>
      <c r="M578" s="120"/>
      <c r="N578" s="1093"/>
      <c r="O578" s="1093"/>
      <c r="P578" s="1093"/>
      <c r="Q578" s="1093"/>
      <c r="R578" s="1093"/>
      <c r="S578" s="1093"/>
      <c r="T578" s="1093"/>
      <c r="U578" s="1093"/>
      <c r="V578" s="1093"/>
      <c r="W578" s="1093"/>
      <c r="X578" s="1093"/>
      <c r="Y578" s="1093"/>
      <c r="Z578" s="1093"/>
      <c r="AA578" s="1093"/>
      <c r="AB578" s="1093"/>
      <c r="AC578" s="1093"/>
      <c r="AD578" s="1093"/>
      <c r="AE578" s="1093"/>
      <c r="AF578" s="1093"/>
      <c r="AG578" s="404"/>
      <c r="AH578" s="459">
        <v>433544</v>
      </c>
      <c r="AI578" s="460"/>
      <c r="AJ578" s="460"/>
      <c r="AK578" s="470">
        <f>+AH578+AI578+AJ578</f>
        <v>433544</v>
      </c>
      <c r="AL578" s="459">
        <v>798160</v>
      </c>
      <c r="AM578" s="460"/>
      <c r="AN578" s="460"/>
      <c r="AO578" s="461">
        <f>AL578</f>
        <v>798160</v>
      </c>
      <c r="AP578" s="532">
        <v>725009</v>
      </c>
      <c r="AQ578" s="460"/>
      <c r="AR578" s="460"/>
      <c r="AS578" s="470">
        <f>AP578</f>
        <v>725009</v>
      </c>
      <c r="AT578" s="459">
        <v>1023557.8333333334</v>
      </c>
      <c r="AU578" s="460"/>
      <c r="AV578" s="460"/>
      <c r="AW578" s="461">
        <f t="shared" ref="AW578" si="1786">+AT578+AU578+AV578</f>
        <v>1023557.8333333334</v>
      </c>
      <c r="AX578" s="532">
        <v>1023557.8333333334</v>
      </c>
      <c r="AY578" s="460"/>
      <c r="AZ578" s="460"/>
      <c r="BA578" s="470">
        <f t="shared" ref="BA578" si="1787">+AX578+AY578+AZ578</f>
        <v>1023557.8333333334</v>
      </c>
      <c r="BB578" s="459">
        <v>1023557.8333333334</v>
      </c>
      <c r="BC578" s="460"/>
      <c r="BD578" s="460"/>
      <c r="BE578" s="461">
        <f t="shared" ref="BE578" si="1788">+BB578+BC578+BD578</f>
        <v>1023557.8333333334</v>
      </c>
      <c r="BF578" s="532">
        <v>1023557.8333333334</v>
      </c>
      <c r="BG578" s="460"/>
      <c r="BH578" s="460"/>
      <c r="BI578" s="470">
        <f t="shared" ref="BI578" si="1789">+BF578+BG578+BH578</f>
        <v>1023557.8333333334</v>
      </c>
      <c r="BJ578" s="459">
        <v>1023557.8333333334</v>
      </c>
      <c r="BK578" s="460"/>
      <c r="BL578" s="460"/>
      <c r="BM578" s="461">
        <f t="shared" ref="BM578" si="1790">+BJ578+BK578+BL578</f>
        <v>1023557.8333333334</v>
      </c>
      <c r="BN578" s="532">
        <v>1023557.8333333334</v>
      </c>
      <c r="BO578" s="460"/>
      <c r="BP578" s="460"/>
      <c r="BQ578" s="470">
        <f t="shared" ref="BQ578" si="1791">+BN578+BO578+BP578</f>
        <v>1023557.8333333334</v>
      </c>
      <c r="BR578" s="459">
        <v>1023557.8333333334</v>
      </c>
      <c r="BS578" s="460"/>
      <c r="BT578" s="460"/>
      <c r="BU578" s="461">
        <f t="shared" ref="BU578" si="1792">+BR578+BS578+BT578</f>
        <v>1023557.8333333334</v>
      </c>
      <c r="BV578" s="532">
        <v>1023557.8333333334</v>
      </c>
      <c r="BW578" s="460"/>
      <c r="BX578" s="460"/>
      <c r="BY578" s="470">
        <f t="shared" ref="BY578" si="1793">+BV578+BW578+BX578</f>
        <v>1023557.8333333334</v>
      </c>
      <c r="BZ578" s="459">
        <v>2137518.333333334</v>
      </c>
      <c r="CA578" s="460"/>
      <c r="CB578" s="460"/>
      <c r="CC578" s="461">
        <f t="shared" ref="CC578" si="1794">+BZ578+CA578+CB578</f>
        <v>2137518.333333334</v>
      </c>
      <c r="CD578" s="401">
        <f t="shared" si="1731"/>
        <v>12282694</v>
      </c>
      <c r="CE578" s="402">
        <f t="shared" si="1731"/>
        <v>0</v>
      </c>
      <c r="CF578" s="402">
        <f t="shared" si="1731"/>
        <v>0</v>
      </c>
      <c r="CG578" s="403">
        <f t="shared" si="1731"/>
        <v>12282694</v>
      </c>
      <c r="CH578" s="695"/>
      <c r="CI578" s="118"/>
      <c r="CJ578" s="813"/>
      <c r="CK578" s="814"/>
      <c r="CL578" s="814"/>
      <c r="CM578" s="815"/>
      <c r="CN578" s="813">
        <f>CD578</f>
        <v>12282694</v>
      </c>
      <c r="CO578" s="814">
        <f t="shared" si="1666"/>
        <v>0</v>
      </c>
      <c r="CP578" s="814">
        <f t="shared" si="1667"/>
        <v>0</v>
      </c>
      <c r="CQ578" s="814">
        <f t="shared" si="1668"/>
        <v>0</v>
      </c>
      <c r="CR578" s="889">
        <f t="shared" si="1669"/>
        <v>0</v>
      </c>
      <c r="CS578" s="815">
        <f t="shared" si="1670"/>
        <v>12282694</v>
      </c>
      <c r="CT578" s="893">
        <f t="shared" si="1671"/>
        <v>0</v>
      </c>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c r="IW578" s="2"/>
      <c r="IX578" s="2"/>
      <c r="IY578" s="2"/>
      <c r="IZ578" s="2"/>
      <c r="JA578" s="2"/>
      <c r="JB578" s="2"/>
      <c r="JC578" s="2"/>
      <c r="JD578" s="2"/>
      <c r="JE578" s="2"/>
      <c r="JF578" s="2"/>
      <c r="JG578" s="2"/>
      <c r="JH578" s="2"/>
      <c r="JI578" s="2"/>
      <c r="JJ578" s="2"/>
      <c r="JK578" s="2"/>
      <c r="JL578" s="2"/>
      <c r="JM578" s="2"/>
      <c r="JN578" s="2"/>
      <c r="JO578" s="2"/>
      <c r="JP578" s="2"/>
      <c r="JQ578" s="2"/>
      <c r="JR578" s="2"/>
      <c r="JS578" s="2"/>
      <c r="JT578" s="2"/>
      <c r="JU578" s="2"/>
      <c r="JV578" s="2"/>
      <c r="JW578" s="2"/>
      <c r="JX578" s="2"/>
      <c r="JY578" s="2"/>
      <c r="JZ578" s="2"/>
      <c r="KA578" s="2"/>
      <c r="KB578" s="2"/>
      <c r="KC578" s="2"/>
      <c r="KD578" s="2"/>
      <c r="KE578" s="2"/>
      <c r="KF578" s="2"/>
      <c r="KG578" s="2"/>
      <c r="KH578" s="2"/>
      <c r="KI578" s="2"/>
      <c r="KJ578" s="2"/>
      <c r="KK578" s="2"/>
      <c r="KL578" s="2"/>
      <c r="KM578" s="2"/>
      <c r="KN578" s="2"/>
      <c r="KO578" s="2"/>
      <c r="KP578" s="2"/>
      <c r="KQ578" s="2"/>
      <c r="KR578" s="2"/>
      <c r="KS578" s="2"/>
      <c r="KT578" s="2"/>
      <c r="KU578" s="2"/>
      <c r="KV578" s="2"/>
      <c r="KW578" s="2"/>
      <c r="KX578" s="2"/>
      <c r="KY578" s="2"/>
      <c r="KZ578" s="2"/>
      <c r="LA578" s="2"/>
      <c r="LB578" s="2"/>
      <c r="LC578" s="2"/>
      <c r="LD578" s="2"/>
      <c r="LE578" s="2"/>
      <c r="LF578" s="2"/>
      <c r="LG578" s="2"/>
      <c r="LH578" s="2"/>
      <c r="LI578" s="2"/>
      <c r="LJ578" s="2"/>
      <c r="LK578" s="2"/>
      <c r="LL578" s="2"/>
      <c r="LM578" s="2"/>
      <c r="LN578" s="2"/>
      <c r="LO578" s="2"/>
      <c r="LP578" s="2"/>
      <c r="LQ578" s="2"/>
      <c r="LR578" s="2"/>
      <c r="LS578" s="2"/>
      <c r="LT578" s="2"/>
      <c r="LU578" s="2"/>
      <c r="LV578" s="2"/>
      <c r="LW578" s="2"/>
      <c r="LX578" s="2"/>
      <c r="LY578" s="2"/>
      <c r="LZ578" s="2"/>
      <c r="MA578" s="2"/>
      <c r="MB578" s="2"/>
      <c r="MC578" s="2"/>
      <c r="MD578" s="2"/>
      <c r="ME578" s="2"/>
      <c r="MF578" s="2"/>
      <c r="MG578" s="2"/>
      <c r="MH578" s="2"/>
      <c r="MI578" s="2"/>
      <c r="MJ578" s="2"/>
      <c r="MK578" s="2"/>
      <c r="ML578" s="2"/>
      <c r="MM578" s="2"/>
      <c r="MN578" s="2"/>
      <c r="MO578" s="2"/>
      <c r="MP578" s="2"/>
      <c r="MQ578" s="2"/>
      <c r="MR578" s="2"/>
      <c r="MS578" s="2"/>
      <c r="MT578" s="2"/>
      <c r="MU578" s="2"/>
      <c r="MV578" s="2"/>
      <c r="MW578" s="2"/>
      <c r="MX578" s="2"/>
      <c r="MY578" s="2"/>
      <c r="MZ578" s="2"/>
      <c r="NA578" s="2"/>
      <c r="NB578" s="2"/>
      <c r="NC578" s="2"/>
      <c r="ND578" s="2"/>
      <c r="NE578" s="2"/>
      <c r="NF578" s="2"/>
      <c r="NG578" s="2"/>
      <c r="NH578" s="2"/>
      <c r="NI578" s="2"/>
      <c r="NJ578" s="2"/>
      <c r="NK578" s="2"/>
      <c r="NL578" s="2"/>
      <c r="NM578" s="2"/>
      <c r="NN578" s="2"/>
      <c r="NO578" s="2"/>
      <c r="NP578" s="2"/>
      <c r="NQ578" s="2"/>
      <c r="NR578" s="2"/>
      <c r="NS578" s="2"/>
      <c r="NT578" s="2"/>
      <c r="NU578" s="2"/>
      <c r="NV578" s="2"/>
      <c r="NW578" s="2"/>
      <c r="NX578" s="2"/>
      <c r="NY578" s="2"/>
      <c r="NZ578" s="2"/>
      <c r="OA578" s="2"/>
      <c r="OB578" s="2"/>
      <c r="OC578" s="2"/>
      <c r="OD578" s="2"/>
      <c r="OE578" s="2"/>
      <c r="OF578" s="2"/>
      <c r="OG578" s="2"/>
      <c r="OH578" s="2"/>
      <c r="OI578" s="2"/>
      <c r="OJ578" s="2"/>
      <c r="OK578" s="2"/>
      <c r="OL578" s="2"/>
      <c r="OM578" s="2"/>
      <c r="ON578" s="2"/>
      <c r="OO578" s="2"/>
      <c r="OP578" s="2"/>
      <c r="OQ578" s="2"/>
      <c r="OR578" s="2"/>
      <c r="OS578" s="2"/>
      <c r="OT578" s="2"/>
      <c r="OU578" s="2"/>
      <c r="OV578" s="2"/>
      <c r="OW578" s="2"/>
      <c r="OX578" s="2"/>
      <c r="OY578" s="2"/>
      <c r="OZ578" s="2"/>
      <c r="PA578" s="2"/>
      <c r="PB578" s="2"/>
      <c r="PC578" s="2"/>
      <c r="PD578" s="2"/>
      <c r="PE578" s="2"/>
      <c r="PF578" s="2"/>
      <c r="PG578" s="2"/>
      <c r="PH578" s="2"/>
      <c r="PI578" s="2"/>
      <c r="PJ578" s="2"/>
      <c r="PK578" s="2"/>
      <c r="PL578" s="2"/>
      <c r="PM578" s="2"/>
      <c r="PN578" s="2"/>
      <c r="PO578" s="2"/>
      <c r="PP578" s="2"/>
      <c r="PQ578" s="2"/>
      <c r="PR578" s="2"/>
      <c r="PS578" s="2"/>
      <c r="PT578" s="2"/>
      <c r="PU578" s="2"/>
      <c r="PV578" s="2"/>
      <c r="PW578" s="2"/>
      <c r="PX578" s="2"/>
      <c r="PY578" s="2"/>
      <c r="PZ578" s="2"/>
      <c r="QA578" s="2"/>
      <c r="QB578" s="2"/>
      <c r="QC578" s="2"/>
      <c r="QD578" s="2"/>
      <c r="QE578" s="2"/>
      <c r="QF578" s="2"/>
      <c r="QG578" s="2"/>
      <c r="QH578" s="2"/>
      <c r="QI578" s="2"/>
      <c r="QJ578" s="2"/>
      <c r="QK578" s="2"/>
      <c r="QL578" s="2"/>
      <c r="QM578" s="2"/>
      <c r="QN578" s="2"/>
      <c r="QO578" s="2"/>
      <c r="QP578" s="2"/>
      <c r="QQ578" s="2"/>
      <c r="QR578" s="2"/>
      <c r="QS578" s="2"/>
      <c r="QT578" s="2"/>
      <c r="QU578" s="2"/>
      <c r="QV578" s="2"/>
      <c r="QW578" s="2"/>
      <c r="QX578" s="2"/>
      <c r="QY578" s="2"/>
      <c r="QZ578" s="2"/>
      <c r="RA578" s="2"/>
      <c r="RB578" s="2"/>
      <c r="RC578" s="2"/>
      <c r="RD578" s="2"/>
      <c r="RE578" s="2"/>
      <c r="RF578" s="2"/>
      <c r="RG578" s="2"/>
      <c r="RH578" s="2"/>
      <c r="RI578" s="2"/>
      <c r="RJ578" s="2"/>
      <c r="RK578" s="2"/>
      <c r="RL578" s="2"/>
      <c r="RM578" s="2"/>
      <c r="RN578" s="2"/>
      <c r="RO578" s="2"/>
      <c r="RP578" s="2"/>
      <c r="RQ578" s="2"/>
      <c r="RR578" s="2"/>
      <c r="RS578" s="2"/>
      <c r="RT578" s="2"/>
      <c r="RU578" s="2"/>
      <c r="RV578" s="2"/>
      <c r="RW578" s="2"/>
      <c r="RX578" s="2"/>
      <c r="RY578" s="2"/>
      <c r="RZ578" s="2"/>
      <c r="SA578" s="2"/>
      <c r="SB578" s="2"/>
      <c r="SC578" s="2"/>
      <c r="SD578" s="2"/>
      <c r="SE578" s="2"/>
      <c r="SF578" s="2"/>
      <c r="SG578" s="2"/>
      <c r="SH578" s="2"/>
      <c r="SI578" s="2"/>
      <c r="SJ578" s="2"/>
      <c r="SK578" s="2"/>
      <c r="SL578" s="2"/>
      <c r="SM578" s="2"/>
      <c r="SN578" s="2"/>
      <c r="SO578" s="2"/>
      <c r="SP578" s="2"/>
      <c r="SQ578" s="2"/>
      <c r="SR578" s="2"/>
      <c r="SS578" s="2"/>
      <c r="ST578" s="2"/>
      <c r="SU578" s="2"/>
      <c r="SV578" s="2"/>
      <c r="SW578" s="2"/>
      <c r="SX578" s="2"/>
      <c r="SY578" s="2"/>
      <c r="SZ578" s="2"/>
      <c r="TA578" s="2"/>
      <c r="TB578" s="2"/>
      <c r="TC578" s="2"/>
      <c r="TD578" s="2"/>
      <c r="TE578" s="2"/>
      <c r="TF578" s="2"/>
      <c r="TG578" s="2"/>
      <c r="TH578" s="2"/>
      <c r="TI578" s="2"/>
      <c r="TJ578" s="2"/>
      <c r="TK578" s="2"/>
      <c r="TL578" s="2"/>
      <c r="TM578" s="2"/>
      <c r="TN578" s="2"/>
      <c r="TO578" s="2"/>
      <c r="TP578" s="2"/>
      <c r="TQ578" s="2"/>
      <c r="TR578" s="2"/>
      <c r="TS578" s="2"/>
      <c r="TT578" s="2"/>
      <c r="TU578" s="2"/>
      <c r="TV578" s="2"/>
      <c r="TW578" s="2"/>
      <c r="TX578" s="2"/>
      <c r="TY578" s="2"/>
      <c r="TZ578" s="2"/>
      <c r="UA578" s="2"/>
      <c r="UB578" s="2"/>
      <c r="UC578" s="2"/>
      <c r="UD578" s="2"/>
      <c r="UE578" s="2"/>
      <c r="UF578" s="2"/>
      <c r="UG578" s="2"/>
      <c r="UH578" s="2"/>
      <c r="UI578" s="2"/>
      <c r="UJ578" s="2"/>
      <c r="UK578" s="2"/>
      <c r="UL578" s="2"/>
      <c r="UM578" s="2"/>
      <c r="UN578" s="2"/>
      <c r="UO578" s="2"/>
      <c r="UP578" s="2"/>
      <c r="UQ578" s="2"/>
      <c r="UR578" s="2"/>
      <c r="US578" s="2"/>
      <c r="UT578" s="2"/>
      <c r="UU578" s="2"/>
      <c r="UV578" s="2"/>
      <c r="UW578" s="2"/>
      <c r="UX578" s="2"/>
      <c r="UY578" s="2"/>
      <c r="UZ578" s="2"/>
      <c r="VA578" s="2"/>
      <c r="VB578" s="2"/>
      <c r="VC578" s="2"/>
      <c r="VD578" s="2"/>
      <c r="VE578" s="2"/>
      <c r="VF578" s="2"/>
      <c r="VG578" s="2"/>
      <c r="VH578" s="2"/>
      <c r="VI578" s="2"/>
      <c r="VJ578" s="2"/>
      <c r="VK578" s="2"/>
      <c r="VL578" s="2"/>
      <c r="VM578" s="2"/>
      <c r="VN578" s="2"/>
      <c r="VO578" s="2"/>
      <c r="VP578" s="2"/>
      <c r="VQ578" s="2"/>
      <c r="VR578" s="2"/>
      <c r="VS578" s="2"/>
      <c r="VT578" s="2"/>
      <c r="VU578" s="2"/>
      <c r="VV578" s="2"/>
      <c r="VW578" s="2"/>
      <c r="VX578" s="2"/>
      <c r="VY578" s="2"/>
      <c r="VZ578" s="2"/>
      <c r="WA578" s="2"/>
      <c r="WB578" s="2"/>
      <c r="WC578" s="2"/>
      <c r="WD578" s="2"/>
      <c r="WE578" s="2"/>
      <c r="WF578" s="2"/>
      <c r="WG578" s="2"/>
      <c r="WH578" s="2"/>
      <c r="WI578" s="2"/>
      <c r="WJ578" s="2"/>
      <c r="WK578" s="2"/>
      <c r="WL578" s="2"/>
      <c r="WM578" s="2"/>
      <c r="WN578" s="2"/>
    </row>
    <row r="579" spans="1:612" x14ac:dyDescent="0.25">
      <c r="N579" s="9"/>
      <c r="O579" s="9"/>
      <c r="P579" s="9"/>
      <c r="Q579" s="9"/>
      <c r="R579" s="9"/>
      <c r="S579" s="9"/>
      <c r="T579" s="9"/>
      <c r="U579" s="9"/>
      <c r="V579" s="9"/>
      <c r="W579" s="9"/>
      <c r="X579" s="9"/>
      <c r="Y579" s="9"/>
      <c r="Z579" s="9"/>
      <c r="AA579" s="9"/>
      <c r="AB579" s="9"/>
      <c r="AC579" s="9"/>
      <c r="AD579" s="9"/>
      <c r="AE579" s="9"/>
      <c r="AF579" s="9"/>
      <c r="AG579" s="9"/>
      <c r="AH579" s="10"/>
      <c r="AI579" s="10"/>
      <c r="AJ579" s="10"/>
      <c r="AK579" s="10"/>
      <c r="AL579" s="10"/>
      <c r="AM579" s="10"/>
      <c r="AN579" s="10"/>
      <c r="AO579" s="16"/>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1"/>
      <c r="CE579" s="11"/>
      <c r="CF579" s="11"/>
      <c r="CG579" s="11"/>
      <c r="CH579" s="9"/>
      <c r="CI579" s="9"/>
      <c r="CJ579" s="816"/>
      <c r="CK579" s="816"/>
      <c r="CL579" s="816"/>
      <c r="CM579" s="816"/>
      <c r="CN579" s="816"/>
      <c r="CO579" s="816"/>
      <c r="CP579" s="816"/>
      <c r="CQ579" s="891"/>
      <c r="CR579" s="816"/>
      <c r="CS579" s="816"/>
    </row>
    <row r="580" spans="1:612" ht="27" customHeight="1" x14ac:dyDescent="0.25"/>
    <row r="581" spans="1:612" x14ac:dyDescent="0.25">
      <c r="CF581" s="14"/>
      <c r="CL581" s="819"/>
      <c r="CP581" s="819"/>
    </row>
    <row r="582" spans="1:612" x14ac:dyDescent="0.25">
      <c r="C582" s="15"/>
    </row>
    <row r="583" spans="1:612" ht="25.5" customHeight="1" x14ac:dyDescent="0.25">
      <c r="L583" s="733"/>
    </row>
    <row r="584" spans="1:612" ht="22.5" customHeight="1" x14ac:dyDescent="0.25">
      <c r="C584" s="5"/>
    </row>
    <row r="586" spans="1:612" x14ac:dyDescent="0.25">
      <c r="CE586" s="14"/>
      <c r="CK586" s="819"/>
      <c r="CO586" s="819"/>
      <c r="CS586" s="819"/>
    </row>
    <row r="587" spans="1:612" s="13" customFormat="1" x14ac:dyDescent="0.25">
      <c r="A587" s="946"/>
      <c r="C587" s="2"/>
      <c r="D587" s="8"/>
      <c r="E587" s="8"/>
      <c r="F587" s="8"/>
      <c r="G587" s="8"/>
      <c r="H587" s="8"/>
      <c r="I587" s="8"/>
      <c r="J587" s="8"/>
      <c r="K587" s="8"/>
      <c r="L587" s="8"/>
      <c r="M587" s="8"/>
      <c r="N587" s="12"/>
      <c r="O587" s="2"/>
      <c r="P587" s="2"/>
      <c r="Q587" s="2"/>
      <c r="R587" s="2"/>
      <c r="S587" s="2"/>
      <c r="T587" s="2"/>
      <c r="U587" s="2"/>
      <c r="V587" s="2"/>
      <c r="W587" s="2"/>
      <c r="X587" s="2"/>
      <c r="Y587" s="2"/>
      <c r="Z587" s="2"/>
      <c r="AA587" s="2"/>
      <c r="AB587" s="2"/>
      <c r="AC587" s="2"/>
      <c r="AD587" s="2"/>
      <c r="AE587" s="2"/>
      <c r="AF587" s="2"/>
      <c r="AG587" s="12"/>
      <c r="AH587" s="6"/>
      <c r="AI587" s="6"/>
      <c r="AJ587" s="6"/>
      <c r="AK587" s="6"/>
      <c r="AL587" s="6"/>
      <c r="AM587" s="6"/>
      <c r="AN587" s="6"/>
      <c r="AO587" s="6"/>
      <c r="AP587" s="6"/>
      <c r="AQ587" s="6"/>
      <c r="AR587" s="6"/>
      <c r="AS587" s="6"/>
      <c r="AT587" s="6"/>
      <c r="AU587" s="6"/>
      <c r="AV587" s="6"/>
      <c r="AW587" s="6"/>
      <c r="AX587" s="6"/>
      <c r="AY587" s="6"/>
      <c r="AZ587" s="6"/>
      <c r="BA587" s="6"/>
      <c r="BZ587" s="6"/>
      <c r="CA587" s="6"/>
      <c r="CB587" s="6"/>
      <c r="CC587" s="6"/>
      <c r="CH587" s="702"/>
      <c r="CI587" s="702"/>
      <c r="CJ587" s="818"/>
      <c r="CK587" s="818"/>
      <c r="CL587" s="818"/>
      <c r="CM587" s="818"/>
      <c r="CN587" s="818"/>
      <c r="CO587" s="818"/>
      <c r="CP587" s="818"/>
      <c r="CQ587" s="892"/>
      <c r="CR587" s="818"/>
      <c r="CS587" s="818"/>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c r="IW587" s="2"/>
      <c r="IX587" s="2"/>
      <c r="IY587" s="2"/>
      <c r="IZ587" s="2"/>
      <c r="JA587" s="2"/>
      <c r="JB587" s="2"/>
      <c r="JC587" s="2"/>
      <c r="JD587" s="2"/>
      <c r="JE587" s="2"/>
      <c r="JF587" s="2"/>
      <c r="JG587" s="2"/>
      <c r="JH587" s="2"/>
      <c r="JI587" s="2"/>
      <c r="JJ587" s="2"/>
      <c r="JK587" s="2"/>
      <c r="JL587" s="2"/>
      <c r="JM587" s="2"/>
      <c r="JN587" s="2"/>
      <c r="JO587" s="2"/>
      <c r="JP587" s="2"/>
      <c r="JQ587" s="2"/>
      <c r="JR587" s="2"/>
      <c r="JS587" s="2"/>
      <c r="JT587" s="2"/>
      <c r="JU587" s="2"/>
      <c r="JV587" s="2"/>
      <c r="JW587" s="2"/>
      <c r="JX587" s="2"/>
      <c r="JY587" s="2"/>
      <c r="JZ587" s="2"/>
      <c r="KA587" s="2"/>
      <c r="KB587" s="2"/>
      <c r="KC587" s="2"/>
      <c r="KD587" s="2"/>
      <c r="KE587" s="2"/>
      <c r="KF587" s="2"/>
      <c r="KG587" s="2"/>
      <c r="KH587" s="2"/>
      <c r="KI587" s="2"/>
      <c r="KJ587" s="2"/>
      <c r="KK587" s="2"/>
      <c r="KL587" s="2"/>
      <c r="KM587" s="2"/>
      <c r="KN587" s="2"/>
      <c r="KO587" s="2"/>
      <c r="KP587" s="2"/>
      <c r="KQ587" s="2"/>
      <c r="KR587" s="2"/>
      <c r="KS587" s="2"/>
      <c r="KT587" s="2"/>
      <c r="KU587" s="2"/>
      <c r="KV587" s="2"/>
      <c r="KW587" s="2"/>
      <c r="KX587" s="2"/>
      <c r="KY587" s="2"/>
      <c r="KZ587" s="2"/>
      <c r="LA587" s="2"/>
      <c r="LB587" s="2"/>
      <c r="LC587" s="2"/>
      <c r="LD587" s="2"/>
      <c r="LE587" s="2"/>
      <c r="LF587" s="2"/>
      <c r="LG587" s="2"/>
      <c r="LH587" s="2"/>
      <c r="LI587" s="2"/>
      <c r="LJ587" s="2"/>
      <c r="LK587" s="2"/>
      <c r="LL587" s="2"/>
      <c r="LM587" s="2"/>
      <c r="LN587" s="2"/>
      <c r="LO587" s="2"/>
      <c r="LP587" s="2"/>
      <c r="LQ587" s="2"/>
      <c r="LR587" s="2"/>
      <c r="LS587" s="2"/>
      <c r="LT587" s="2"/>
      <c r="LU587" s="2"/>
      <c r="LV587" s="2"/>
      <c r="LW587" s="2"/>
      <c r="LX587" s="2"/>
      <c r="LY587" s="2"/>
      <c r="LZ587" s="2"/>
      <c r="MA587" s="2"/>
      <c r="MB587" s="2"/>
      <c r="MC587" s="2"/>
      <c r="MD587" s="2"/>
      <c r="ME587" s="2"/>
      <c r="MF587" s="2"/>
      <c r="MG587" s="2"/>
      <c r="MH587" s="2"/>
      <c r="MI587" s="2"/>
      <c r="MJ587" s="2"/>
      <c r="MK587" s="2"/>
      <c r="ML587" s="2"/>
      <c r="MM587" s="2"/>
      <c r="MN587" s="2"/>
      <c r="MO587" s="2"/>
      <c r="MP587" s="2"/>
      <c r="MQ587" s="2"/>
      <c r="MR587" s="2"/>
      <c r="MS587" s="2"/>
      <c r="MT587" s="2"/>
      <c r="MU587" s="2"/>
      <c r="MV587" s="2"/>
      <c r="MW587" s="2"/>
      <c r="MX587" s="2"/>
      <c r="MY587" s="2"/>
      <c r="MZ587" s="2"/>
      <c r="NA587" s="2"/>
      <c r="NB587" s="2"/>
      <c r="NC587" s="2"/>
      <c r="ND587" s="2"/>
      <c r="NE587" s="2"/>
      <c r="NF587" s="2"/>
      <c r="NG587" s="2"/>
      <c r="NH587" s="2"/>
      <c r="NI587" s="2"/>
      <c r="NJ587" s="2"/>
      <c r="NK587" s="2"/>
      <c r="NL587" s="2"/>
      <c r="NM587" s="2"/>
      <c r="NN587" s="2"/>
      <c r="NO587" s="2"/>
      <c r="NP587" s="2"/>
      <c r="NQ587" s="2"/>
      <c r="NR587" s="2"/>
      <c r="NS587" s="2"/>
      <c r="NT587" s="2"/>
      <c r="NU587" s="2"/>
      <c r="NV587" s="2"/>
      <c r="NW587" s="2"/>
      <c r="NX587" s="2"/>
      <c r="NY587" s="2"/>
      <c r="NZ587" s="2"/>
      <c r="OA587" s="2"/>
      <c r="OB587" s="2"/>
      <c r="OC587" s="2"/>
      <c r="OD587" s="2"/>
      <c r="OE587" s="2"/>
      <c r="OF587" s="2"/>
      <c r="OG587" s="2"/>
      <c r="OH587" s="2"/>
      <c r="OI587" s="2"/>
      <c r="OJ587" s="2"/>
      <c r="OK587" s="2"/>
      <c r="OL587" s="2"/>
      <c r="OM587" s="2"/>
      <c r="ON587" s="2"/>
      <c r="OO587" s="2"/>
      <c r="OP587" s="2"/>
      <c r="OQ587" s="2"/>
      <c r="OR587" s="2"/>
      <c r="OS587" s="2"/>
      <c r="OT587" s="2"/>
      <c r="OU587" s="2"/>
      <c r="OV587" s="2"/>
      <c r="OW587" s="2"/>
      <c r="OX587" s="2"/>
      <c r="OY587" s="2"/>
      <c r="OZ587" s="2"/>
      <c r="PA587" s="2"/>
      <c r="PB587" s="2"/>
      <c r="PC587" s="2"/>
      <c r="PD587" s="2"/>
      <c r="PE587" s="2"/>
      <c r="PF587" s="2"/>
      <c r="PG587" s="2"/>
      <c r="PH587" s="2"/>
      <c r="PI587" s="2"/>
      <c r="PJ587" s="2"/>
      <c r="PK587" s="2"/>
      <c r="PL587" s="2"/>
      <c r="PM587" s="2"/>
      <c r="PN587" s="2"/>
      <c r="PO587" s="2"/>
      <c r="PP587" s="2"/>
      <c r="PQ587" s="2"/>
      <c r="PR587" s="2"/>
      <c r="PS587" s="2"/>
      <c r="PT587" s="2"/>
      <c r="PU587" s="2"/>
      <c r="PV587" s="2"/>
      <c r="PW587" s="2"/>
      <c r="PX587" s="2"/>
      <c r="PY587" s="2"/>
      <c r="PZ587" s="2"/>
      <c r="QA587" s="2"/>
      <c r="QB587" s="2"/>
      <c r="QC587" s="2"/>
      <c r="QD587" s="2"/>
      <c r="QE587" s="2"/>
      <c r="QF587" s="2"/>
      <c r="QG587" s="2"/>
      <c r="QH587" s="2"/>
      <c r="QI587" s="2"/>
      <c r="QJ587" s="2"/>
      <c r="QK587" s="2"/>
      <c r="QL587" s="2"/>
      <c r="QM587" s="2"/>
      <c r="QN587" s="2"/>
      <c r="QO587" s="2"/>
      <c r="QP587" s="2"/>
      <c r="QQ587" s="2"/>
      <c r="QR587" s="2"/>
      <c r="QS587" s="2"/>
      <c r="QT587" s="2"/>
      <c r="QU587" s="2"/>
      <c r="QV587" s="2"/>
      <c r="QW587" s="2"/>
      <c r="QX587" s="2"/>
      <c r="QY587" s="2"/>
      <c r="QZ587" s="2"/>
      <c r="RA587" s="2"/>
      <c r="RB587" s="2"/>
      <c r="RC587" s="2"/>
      <c r="RD587" s="2"/>
      <c r="RE587" s="2"/>
      <c r="RF587" s="2"/>
      <c r="RG587" s="2"/>
      <c r="RH587" s="2"/>
      <c r="RI587" s="2"/>
      <c r="RJ587" s="2"/>
      <c r="RK587" s="2"/>
      <c r="RL587" s="2"/>
      <c r="RM587" s="2"/>
      <c r="RN587" s="2"/>
      <c r="RO587" s="2"/>
      <c r="RP587" s="2"/>
      <c r="RQ587" s="2"/>
      <c r="RR587" s="2"/>
      <c r="RS587" s="2"/>
      <c r="RT587" s="2"/>
      <c r="RU587" s="2"/>
      <c r="RV587" s="2"/>
      <c r="RW587" s="2"/>
      <c r="RX587" s="2"/>
      <c r="RY587" s="2"/>
      <c r="RZ587" s="2"/>
      <c r="SA587" s="2"/>
      <c r="SB587" s="2"/>
      <c r="SC587" s="2"/>
      <c r="SD587" s="2"/>
      <c r="SE587" s="2"/>
      <c r="SF587" s="2"/>
      <c r="SG587" s="2"/>
      <c r="SH587" s="2"/>
      <c r="SI587" s="2"/>
      <c r="SJ587" s="2"/>
      <c r="SK587" s="2"/>
      <c r="SL587" s="2"/>
      <c r="SM587" s="2"/>
      <c r="SN587" s="2"/>
      <c r="SO587" s="2"/>
      <c r="SP587" s="2"/>
      <c r="SQ587" s="2"/>
      <c r="SR587" s="2"/>
      <c r="SS587" s="2"/>
      <c r="ST587" s="2"/>
      <c r="SU587" s="2"/>
      <c r="SV587" s="2"/>
      <c r="SW587" s="2"/>
      <c r="SX587" s="2"/>
      <c r="SY587" s="2"/>
      <c r="SZ587" s="2"/>
      <c r="TA587" s="2"/>
      <c r="TB587" s="2"/>
      <c r="TC587" s="2"/>
      <c r="TD587" s="2"/>
      <c r="TE587" s="2"/>
      <c r="TF587" s="2"/>
      <c r="TG587" s="2"/>
      <c r="TH587" s="2"/>
      <c r="TI587" s="2"/>
      <c r="TJ587" s="2"/>
      <c r="TK587" s="2"/>
      <c r="TL587" s="2"/>
      <c r="TM587" s="2"/>
      <c r="TN587" s="2"/>
      <c r="TO587" s="2"/>
      <c r="TP587" s="2"/>
      <c r="TQ587" s="2"/>
      <c r="TR587" s="2"/>
      <c r="TS587" s="2"/>
      <c r="TT587" s="2"/>
      <c r="TU587" s="2"/>
      <c r="TV587" s="2"/>
      <c r="TW587" s="2"/>
      <c r="TX587" s="2"/>
      <c r="TY587" s="2"/>
      <c r="TZ587" s="2"/>
      <c r="UA587" s="2"/>
      <c r="UB587" s="2"/>
      <c r="UC587" s="2"/>
      <c r="UD587" s="2"/>
      <c r="UE587" s="2"/>
      <c r="UF587" s="2"/>
      <c r="UG587" s="2"/>
      <c r="UH587" s="2"/>
      <c r="UI587" s="2"/>
      <c r="UJ587" s="2"/>
      <c r="UK587" s="2"/>
      <c r="UL587" s="2"/>
      <c r="UM587" s="2"/>
      <c r="UN587" s="2"/>
      <c r="UO587" s="2"/>
      <c r="UP587" s="2"/>
      <c r="UQ587" s="2"/>
      <c r="UR587" s="2"/>
      <c r="US587" s="2"/>
      <c r="UT587" s="2"/>
      <c r="UU587" s="2"/>
      <c r="UV587" s="2"/>
      <c r="UW587" s="2"/>
      <c r="UX587" s="2"/>
      <c r="UY587" s="2"/>
      <c r="UZ587" s="2"/>
      <c r="VA587" s="2"/>
      <c r="VB587" s="2"/>
      <c r="VC587" s="2"/>
      <c r="VD587" s="2"/>
      <c r="VE587" s="2"/>
      <c r="VF587" s="2"/>
      <c r="VG587" s="2"/>
      <c r="VH587" s="2"/>
      <c r="VI587" s="2"/>
      <c r="VJ587" s="2"/>
      <c r="VK587" s="2"/>
      <c r="VL587" s="2"/>
      <c r="VM587" s="2"/>
      <c r="VN587" s="2"/>
      <c r="VO587" s="2"/>
      <c r="VP587" s="2"/>
      <c r="VQ587" s="2"/>
      <c r="VR587" s="2"/>
      <c r="VS587" s="2"/>
      <c r="VT587" s="2"/>
      <c r="VU587" s="2"/>
      <c r="VV587" s="2"/>
      <c r="VW587" s="2"/>
      <c r="VX587" s="2"/>
      <c r="VY587" s="2"/>
      <c r="VZ587" s="2"/>
      <c r="WA587" s="2"/>
      <c r="WB587" s="2"/>
      <c r="WC587" s="2"/>
      <c r="WD587" s="2"/>
      <c r="WE587" s="2"/>
      <c r="WF587" s="2"/>
      <c r="WG587" s="2"/>
      <c r="WH587" s="2"/>
      <c r="WI587" s="2"/>
      <c r="WJ587" s="2"/>
      <c r="WK587" s="2"/>
      <c r="WL587" s="2"/>
      <c r="WM587" s="2"/>
      <c r="WN587" s="2"/>
    </row>
  </sheetData>
  <autoFilter ref="B4:WN579" xr:uid="{00000000-0009-0000-0000-000005000000}"/>
  <mergeCells count="440">
    <mergeCell ref="CJ402:CJ409"/>
    <mergeCell ref="CK402:CK409"/>
    <mergeCell ref="CL402:CL409"/>
    <mergeCell ref="CM402:CM409"/>
    <mergeCell ref="CJ318:CJ322"/>
    <mergeCell ref="CK318:CK322"/>
    <mergeCell ref="CL318:CL322"/>
    <mergeCell ref="CM318:CM322"/>
    <mergeCell ref="CJ328:CJ332"/>
    <mergeCell ref="CK328:CK332"/>
    <mergeCell ref="CL328:CL332"/>
    <mergeCell ref="CM328:CM332"/>
    <mergeCell ref="CJ337:CJ338"/>
    <mergeCell ref="CK337:CK338"/>
    <mergeCell ref="CL337:CL338"/>
    <mergeCell ref="CM337:CM338"/>
    <mergeCell ref="CC291:CC293"/>
    <mergeCell ref="BN296:BN298"/>
    <mergeCell ref="BO296:BO298"/>
    <mergeCell ref="BP296:BP298"/>
    <mergeCell ref="BQ296:BQ298"/>
    <mergeCell ref="AF296:AF298"/>
    <mergeCell ref="CJ1:CM2"/>
    <mergeCell ref="CJ21:CJ23"/>
    <mergeCell ref="CK21:CK23"/>
    <mergeCell ref="CL21:CL23"/>
    <mergeCell ref="CM21:CM23"/>
    <mergeCell ref="CJ25:CJ26"/>
    <mergeCell ref="CK25:CK26"/>
    <mergeCell ref="CL25:CL26"/>
    <mergeCell ref="CM25:CM26"/>
    <mergeCell ref="CJ291:CJ293"/>
    <mergeCell ref="CK291:CK293"/>
    <mergeCell ref="CL291:CL293"/>
    <mergeCell ref="CM291:CM293"/>
    <mergeCell ref="CJ296:CJ298"/>
    <mergeCell ref="CK296:CK298"/>
    <mergeCell ref="CL296:CL298"/>
    <mergeCell ref="CM296:CM298"/>
    <mergeCell ref="BS291:BS293"/>
    <mergeCell ref="AD318:AD322"/>
    <mergeCell ref="AE318:AE322"/>
    <mergeCell ref="AF318:AF322"/>
    <mergeCell ref="L197:L199"/>
    <mergeCell ref="L211:L213"/>
    <mergeCell ref="L225:L227"/>
    <mergeCell ref="L239:L241"/>
    <mergeCell ref="L253:L255"/>
    <mergeCell ref="L267:L269"/>
    <mergeCell ref="M318:M322"/>
    <mergeCell ref="U318:U322"/>
    <mergeCell ref="V318:V322"/>
    <mergeCell ref="W318:W322"/>
    <mergeCell ref="Y318:Y322"/>
    <mergeCell ref="Z318:Z322"/>
    <mergeCell ref="AA318:AA322"/>
    <mergeCell ref="AB318:AB322"/>
    <mergeCell ref="AC318:AC322"/>
    <mergeCell ref="BT291:BT293"/>
    <mergeCell ref="BU291:BU293"/>
    <mergeCell ref="BZ291:BZ293"/>
    <mergeCell ref="CA291:CA293"/>
    <mergeCell ref="CB291:CB293"/>
    <mergeCell ref="X296:X298"/>
    <mergeCell ref="Y296:Y298"/>
    <mergeCell ref="Z296:Z298"/>
    <mergeCell ref="AA296:AA298"/>
    <mergeCell ref="AB296:AB298"/>
    <mergeCell ref="AC296:AC298"/>
    <mergeCell ref="AD296:AD298"/>
    <mergeCell ref="AE296:AE298"/>
    <mergeCell ref="M403:M409"/>
    <mergeCell ref="AG440:AG442"/>
    <mergeCell ref="N578:AF578"/>
    <mergeCell ref="CH1:CH3"/>
    <mergeCell ref="CI1:CI3"/>
    <mergeCell ref="CB402:CB409"/>
    <mergeCell ref="CC402:CC409"/>
    <mergeCell ref="CD402:CD409"/>
    <mergeCell ref="CE402:CE409"/>
    <mergeCell ref="CF402:CF409"/>
    <mergeCell ref="CG402:CG409"/>
    <mergeCell ref="BV402:BV409"/>
    <mergeCell ref="BW402:BW409"/>
    <mergeCell ref="BX402:BX409"/>
    <mergeCell ref="BY402:BY409"/>
    <mergeCell ref="BZ402:BZ409"/>
    <mergeCell ref="CA402:CA409"/>
    <mergeCell ref="BP402:BP409"/>
    <mergeCell ref="BQ402:BQ409"/>
    <mergeCell ref="BR402:BR409"/>
    <mergeCell ref="BS402:BS409"/>
    <mergeCell ref="BT402:BT409"/>
    <mergeCell ref="X318:X322"/>
    <mergeCell ref="BR291:BR293"/>
    <mergeCell ref="BU402:BU409"/>
    <mergeCell ref="BJ402:BJ409"/>
    <mergeCell ref="BK402:BK409"/>
    <mergeCell ref="BL402:BL409"/>
    <mergeCell ref="BM402:BM409"/>
    <mergeCell ref="BN402:BN409"/>
    <mergeCell ref="BO402:BO409"/>
    <mergeCell ref="BD402:BD409"/>
    <mergeCell ref="BE402:BE409"/>
    <mergeCell ref="BF402:BF409"/>
    <mergeCell ref="BG402:BG409"/>
    <mergeCell ref="BH402:BH409"/>
    <mergeCell ref="BI402:BI409"/>
    <mergeCell ref="AX402:AX409"/>
    <mergeCell ref="AY402:AY409"/>
    <mergeCell ref="AZ402:AZ409"/>
    <mergeCell ref="BA402:BA409"/>
    <mergeCell ref="BB402:BB409"/>
    <mergeCell ref="BC402:BC409"/>
    <mergeCell ref="AR402:AR409"/>
    <mergeCell ref="AS402:AS409"/>
    <mergeCell ref="AT402:AT409"/>
    <mergeCell ref="AU402:AU409"/>
    <mergeCell ref="AV402:AV409"/>
    <mergeCell ref="AW402:AW409"/>
    <mergeCell ref="AO402:AO409"/>
    <mergeCell ref="AP402:AP409"/>
    <mergeCell ref="AQ402:AQ409"/>
    <mergeCell ref="AF402:AF409"/>
    <mergeCell ref="AG402:AG409"/>
    <mergeCell ref="AH402:AH409"/>
    <mergeCell ref="AI402:AI409"/>
    <mergeCell ref="AJ402:AJ409"/>
    <mergeCell ref="AK402:AK409"/>
    <mergeCell ref="O402:O409"/>
    <mergeCell ref="P402:P409"/>
    <mergeCell ref="Q402:Q409"/>
    <mergeCell ref="R402:R409"/>
    <mergeCell ref="S402:S409"/>
    <mergeCell ref="BK337:BK338"/>
    <mergeCell ref="BL337:BL338"/>
    <mergeCell ref="BM337:BM338"/>
    <mergeCell ref="BR337:BR338"/>
    <mergeCell ref="Z402:Z409"/>
    <mergeCell ref="AA402:AA409"/>
    <mergeCell ref="AB402:AB409"/>
    <mergeCell ref="AC402:AC409"/>
    <mergeCell ref="AD402:AD409"/>
    <mergeCell ref="AE402:AE409"/>
    <mergeCell ref="T402:T409"/>
    <mergeCell ref="U402:U409"/>
    <mergeCell ref="V402:V409"/>
    <mergeCell ref="W402:W409"/>
    <mergeCell ref="X402:X409"/>
    <mergeCell ref="Y402:Y409"/>
    <mergeCell ref="AL402:AL409"/>
    <mergeCell ref="AM402:AM409"/>
    <mergeCell ref="AN402:AN409"/>
    <mergeCell ref="AB329:AB332"/>
    <mergeCell ref="AC329:AC332"/>
    <mergeCell ref="AD329:AD332"/>
    <mergeCell ref="AE329:AE332"/>
    <mergeCell ref="AF329:AF332"/>
    <mergeCell ref="BJ337:BJ338"/>
    <mergeCell ref="CE328:CE332"/>
    <mergeCell ref="CF328:CF332"/>
    <mergeCell ref="CG328:CG332"/>
    <mergeCell ref="CA328:CA332"/>
    <mergeCell ref="CB328:CB332"/>
    <mergeCell ref="CC328:CC332"/>
    <mergeCell ref="CD328:CD332"/>
    <mergeCell ref="BJ328:BJ332"/>
    <mergeCell ref="BK328:BK332"/>
    <mergeCell ref="BL328:BL332"/>
    <mergeCell ref="BU337:BU338"/>
    <mergeCell ref="CD337:CD338"/>
    <mergeCell ref="CE337:CE338"/>
    <mergeCell ref="CF337:CF338"/>
    <mergeCell ref="CG337:CG338"/>
    <mergeCell ref="BS337:BS338"/>
    <mergeCell ref="BT337:BT338"/>
    <mergeCell ref="U329:U332"/>
    <mergeCell ref="V329:V332"/>
    <mergeCell ref="W329:W332"/>
    <mergeCell ref="X329:X332"/>
    <mergeCell ref="Y329:Y332"/>
    <mergeCell ref="Z329:Z332"/>
    <mergeCell ref="AA329:AA332"/>
    <mergeCell ref="BY328:BY332"/>
    <mergeCell ref="BZ328:BZ332"/>
    <mergeCell ref="BS328:BS332"/>
    <mergeCell ref="BT328:BT332"/>
    <mergeCell ref="BU328:BU332"/>
    <mergeCell ref="BV328:BV332"/>
    <mergeCell ref="BW328:BW332"/>
    <mergeCell ref="BX328:BX332"/>
    <mergeCell ref="BM328:BM332"/>
    <mergeCell ref="BN328:BN332"/>
    <mergeCell ref="BO328:BO332"/>
    <mergeCell ref="BP328:BP332"/>
    <mergeCell ref="BQ328:BQ332"/>
    <mergeCell ref="BR328:BR332"/>
    <mergeCell ref="BG328:BG332"/>
    <mergeCell ref="BH328:BH332"/>
    <mergeCell ref="BI328:BI332"/>
    <mergeCell ref="CG318:CG322"/>
    <mergeCell ref="BB328:BB332"/>
    <mergeCell ref="BC328:BC332"/>
    <mergeCell ref="BD328:BD332"/>
    <mergeCell ref="BE328:BE332"/>
    <mergeCell ref="BF328:BF332"/>
    <mergeCell ref="BW318:BW322"/>
    <mergeCell ref="BX318:BX322"/>
    <mergeCell ref="BY318:BY322"/>
    <mergeCell ref="BZ318:BZ322"/>
    <mergeCell ref="CA318:CA322"/>
    <mergeCell ref="CB318:CB322"/>
    <mergeCell ref="BQ318:BQ322"/>
    <mergeCell ref="BR318:BR322"/>
    <mergeCell ref="BS318:BS322"/>
    <mergeCell ref="BT318:BT322"/>
    <mergeCell ref="BU318:BU322"/>
    <mergeCell ref="BV318:BV322"/>
    <mergeCell ref="BK318:BK322"/>
    <mergeCell ref="BL318:BL322"/>
    <mergeCell ref="BM318:BM322"/>
    <mergeCell ref="BB318:BB322"/>
    <mergeCell ref="BC318:BC322"/>
    <mergeCell ref="BD318:BD322"/>
    <mergeCell ref="CD318:CD322"/>
    <mergeCell ref="CE318:CE322"/>
    <mergeCell ref="CF318:CF322"/>
    <mergeCell ref="BE296:BE298"/>
    <mergeCell ref="CD296:CD298"/>
    <mergeCell ref="CE296:CE298"/>
    <mergeCell ref="CF296:CF298"/>
    <mergeCell ref="BB296:BB298"/>
    <mergeCell ref="BO318:BO322"/>
    <mergeCell ref="BP318:BP322"/>
    <mergeCell ref="BE318:BE322"/>
    <mergeCell ref="BF318:BF322"/>
    <mergeCell ref="BG318:BG322"/>
    <mergeCell ref="BH318:BH322"/>
    <mergeCell ref="BI318:BI322"/>
    <mergeCell ref="BJ318:BJ322"/>
    <mergeCell ref="CC318:CC322"/>
    <mergeCell ref="BN318:BN322"/>
    <mergeCell ref="CD291:CD293"/>
    <mergeCell ref="CE291:CE293"/>
    <mergeCell ref="CF291:CF293"/>
    <mergeCell ref="CG291:CG293"/>
    <mergeCell ref="U296:U299"/>
    <mergeCell ref="V296:V299"/>
    <mergeCell ref="W296:W298"/>
    <mergeCell ref="BP291:BP293"/>
    <mergeCell ref="BQ291:BQ293"/>
    <mergeCell ref="BF291:BF293"/>
    <mergeCell ref="BG291:BG293"/>
    <mergeCell ref="BH291:BH293"/>
    <mergeCell ref="BI291:BI293"/>
    <mergeCell ref="BN291:BN293"/>
    <mergeCell ref="BO291:BO293"/>
    <mergeCell ref="AA291:AA293"/>
    <mergeCell ref="AB291:AB293"/>
    <mergeCell ref="AC291:AC293"/>
    <mergeCell ref="AD291:AD293"/>
    <mergeCell ref="AE291:AE293"/>
    <mergeCell ref="AF291:AF293"/>
    <mergeCell ref="CG296:CG298"/>
    <mergeCell ref="BC296:BC298"/>
    <mergeCell ref="BD296:BD298"/>
    <mergeCell ref="AG120:AG127"/>
    <mergeCell ref="AG139:AG146"/>
    <mergeCell ref="AG158:AG165"/>
    <mergeCell ref="AG177:AG183"/>
    <mergeCell ref="M291:M293"/>
    <mergeCell ref="U291:U293"/>
    <mergeCell ref="V291:V293"/>
    <mergeCell ref="W291:W293"/>
    <mergeCell ref="Y291:Y293"/>
    <mergeCell ref="Z291:Z293"/>
    <mergeCell ref="CE25:CE26"/>
    <mergeCell ref="CF25:CF26"/>
    <mergeCell ref="CG25:CG26"/>
    <mergeCell ref="AG82:AG89"/>
    <mergeCell ref="AG101:AG108"/>
    <mergeCell ref="BY25:BY26"/>
    <mergeCell ref="BZ25:BZ26"/>
    <mergeCell ref="CA25:CA26"/>
    <mergeCell ref="CB25:CB26"/>
    <mergeCell ref="CC25:CC26"/>
    <mergeCell ref="CD25:CD26"/>
    <mergeCell ref="BS25:BS26"/>
    <mergeCell ref="BT25:BT26"/>
    <mergeCell ref="BU25:BU26"/>
    <mergeCell ref="BV25:BV26"/>
    <mergeCell ref="BW25:BW26"/>
    <mergeCell ref="BX25:BX26"/>
    <mergeCell ref="BM25:BM26"/>
    <mergeCell ref="BN25:BN26"/>
    <mergeCell ref="BO25:BO26"/>
    <mergeCell ref="BP25:BP26"/>
    <mergeCell ref="BQ25:BQ26"/>
    <mergeCell ref="BR25:BR26"/>
    <mergeCell ref="BG25:BG26"/>
    <mergeCell ref="M25:M26"/>
    <mergeCell ref="O25:O26"/>
    <mergeCell ref="V25:V26"/>
    <mergeCell ref="Y25:Y26"/>
    <mergeCell ref="Z25:Z26"/>
    <mergeCell ref="AA25:AA26"/>
    <mergeCell ref="CB21:CB23"/>
    <mergeCell ref="CC21:CC23"/>
    <mergeCell ref="CD21:CD23"/>
    <mergeCell ref="BH25:BH26"/>
    <mergeCell ref="BI25:BI26"/>
    <mergeCell ref="BJ25:BJ26"/>
    <mergeCell ref="BK25:BK26"/>
    <mergeCell ref="BL25:BL26"/>
    <mergeCell ref="AB25:AB26"/>
    <mergeCell ref="AC25:AC26"/>
    <mergeCell ref="AD25:AD26"/>
    <mergeCell ref="AE25:AE26"/>
    <mergeCell ref="AF25:AF26"/>
    <mergeCell ref="BF25:BF26"/>
    <mergeCell ref="CE21:CE23"/>
    <mergeCell ref="CF21:CF23"/>
    <mergeCell ref="CG21:CG23"/>
    <mergeCell ref="BV21:BV23"/>
    <mergeCell ref="BW21:BW23"/>
    <mergeCell ref="BX21:BX23"/>
    <mergeCell ref="BY21:BY23"/>
    <mergeCell ref="BZ21:BZ23"/>
    <mergeCell ref="CA21:CA23"/>
    <mergeCell ref="O1:O4"/>
    <mergeCell ref="P1:P4"/>
    <mergeCell ref="Q1:R1"/>
    <mergeCell ref="S1:S4"/>
    <mergeCell ref="T1:T4"/>
    <mergeCell ref="U1:U4"/>
    <mergeCell ref="AG16:AG17"/>
    <mergeCell ref="V21:V23"/>
    <mergeCell ref="Y21:Y23"/>
    <mergeCell ref="Z21:Z23"/>
    <mergeCell ref="AA21:AA23"/>
    <mergeCell ref="AB21:AB23"/>
    <mergeCell ref="AC21:AC23"/>
    <mergeCell ref="AD21:AD23"/>
    <mergeCell ref="AE21:AE23"/>
    <mergeCell ref="AF21:AF23"/>
    <mergeCell ref="V1:V4"/>
    <mergeCell ref="W1:W3"/>
    <mergeCell ref="X1:X3"/>
    <mergeCell ref="Y1:Y4"/>
    <mergeCell ref="Z1:Z4"/>
    <mergeCell ref="AG11:AG14"/>
    <mergeCell ref="BF2:BI2"/>
    <mergeCell ref="BJ2:BM2"/>
    <mergeCell ref="BN2:BQ2"/>
    <mergeCell ref="AA1:AA4"/>
    <mergeCell ref="AH2:AK2"/>
    <mergeCell ref="AL2:AO2"/>
    <mergeCell ref="AP2:AS2"/>
    <mergeCell ref="AT2:AW2"/>
    <mergeCell ref="AX2:BA2"/>
    <mergeCell ref="BB2:BE2"/>
    <mergeCell ref="AB1:AB4"/>
    <mergeCell ref="AC1:AC4"/>
    <mergeCell ref="AD1:AD4"/>
    <mergeCell ref="AE1:AE4"/>
    <mergeCell ref="AF1:AF4"/>
    <mergeCell ref="AG1:AG4"/>
    <mergeCell ref="CH11:CH14"/>
    <mergeCell ref="CH16:CH17"/>
    <mergeCell ref="C1:C2"/>
    <mergeCell ref="D1:G1"/>
    <mergeCell ref="H1:K1"/>
    <mergeCell ref="L1:L4"/>
    <mergeCell ref="M1:M4"/>
    <mergeCell ref="N1:N4"/>
    <mergeCell ref="C3:C4"/>
    <mergeCell ref="D3:D4"/>
    <mergeCell ref="E3:E4"/>
    <mergeCell ref="F3:F4"/>
    <mergeCell ref="G3:G4"/>
    <mergeCell ref="H3:H4"/>
    <mergeCell ref="I3:I4"/>
    <mergeCell ref="J3:J4"/>
    <mergeCell ref="K3:K4"/>
    <mergeCell ref="BR2:BU2"/>
    <mergeCell ref="BV2:BY2"/>
    <mergeCell ref="BZ2:CC2"/>
    <mergeCell ref="AH1:CC1"/>
    <mergeCell ref="CD1:CG2"/>
    <mergeCell ref="Q2:Q4"/>
    <mergeCell ref="R2:R4"/>
    <mergeCell ref="CN1:CS2"/>
    <mergeCell ref="CN21:CN23"/>
    <mergeCell ref="CN25:CN26"/>
    <mergeCell ref="CN291:CN293"/>
    <mergeCell ref="CN296:CN298"/>
    <mergeCell ref="CN318:CN322"/>
    <mergeCell ref="CN328:CN332"/>
    <mergeCell ref="CN337:CN338"/>
    <mergeCell ref="CN402:CN409"/>
    <mergeCell ref="CO291:CO293"/>
    <mergeCell ref="CP291:CP293"/>
    <mergeCell ref="CQ291:CQ293"/>
    <mergeCell ref="CO318:CO322"/>
    <mergeCell ref="CP318:CP322"/>
    <mergeCell ref="CQ318:CQ322"/>
    <mergeCell ref="CO337:CO338"/>
    <mergeCell ref="CP337:CP338"/>
    <mergeCell ref="CQ337:CQ338"/>
    <mergeCell ref="CR291:CR293"/>
    <mergeCell ref="CS291:CS293"/>
    <mergeCell ref="CO296:CO298"/>
    <mergeCell ref="CP296:CP298"/>
    <mergeCell ref="CQ296:CQ298"/>
    <mergeCell ref="CR296:CR298"/>
    <mergeCell ref="CS296:CS298"/>
    <mergeCell ref="CO21:CO23"/>
    <mergeCell ref="CP21:CP23"/>
    <mergeCell ref="CQ21:CQ23"/>
    <mergeCell ref="CR21:CR23"/>
    <mergeCell ref="CS21:CS23"/>
    <mergeCell ref="CO25:CO26"/>
    <mergeCell ref="CP25:CP26"/>
    <mergeCell ref="CQ25:CQ26"/>
    <mergeCell ref="CR25:CR26"/>
    <mergeCell ref="CS25:CS26"/>
    <mergeCell ref="CR337:CR338"/>
    <mergeCell ref="CS337:CS338"/>
    <mergeCell ref="CO402:CO409"/>
    <mergeCell ref="CP402:CP409"/>
    <mergeCell ref="CQ402:CQ409"/>
    <mergeCell ref="CR402:CR409"/>
    <mergeCell ref="CS402:CS409"/>
    <mergeCell ref="CR318:CR322"/>
    <mergeCell ref="CS318:CS322"/>
    <mergeCell ref="CO328:CO332"/>
    <mergeCell ref="CP328:CP332"/>
    <mergeCell ref="CQ328:CQ332"/>
    <mergeCell ref="CR328:CR332"/>
    <mergeCell ref="CS328:CS332"/>
  </mergeCells>
  <pageMargins left="0.23622047244094491" right="0.23622047244094491" top="0.74803149606299213" bottom="0.74803149606299213" header="0.31496062992125984" footer="0.31496062992125984"/>
  <pageSetup paperSize="8" scale="10" fitToHeight="0" orientation="portrait" r:id="rId1"/>
  <ignoredErrors>
    <ignoredError sqref="G32 K405 G405 F410:G410 J410:K410 K425:K429 K431 K435 K437 K414 K460 G448:G449 G465 K466 K501 H523:J523 CE10:CG10 CE16:CG18 CE15:CG15 B29 G27 CF45:CG45" formula="1"/>
    <ignoredError sqref="H437:I437" formulaRange="1"/>
    <ignoredError sqref="CG28"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RESUMEN GRAL.</vt:lpstr>
      <vt:lpstr>RESUMEN X BCO.</vt:lpstr>
      <vt:lpstr>POA vs PIM x FF - GRAL.</vt:lpstr>
      <vt:lpstr>POA vs PIM x FF - BCO</vt:lpstr>
      <vt:lpstr>Gasto mensualizado</vt:lpstr>
      <vt:lpstr>Consolidado POA 2022 MOD</vt:lpstr>
      <vt:lpstr>'Gasto mensualizado'!Área_de_impresión</vt:lpstr>
      <vt:lpstr>'Consolidado POA 2022 MOD'!Títulos_a_imprimir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Daniel Cardenas Lavagge</dc:creator>
  <cp:lastModifiedBy>Claudia Cervantes Orrego</cp:lastModifiedBy>
  <dcterms:created xsi:type="dcterms:W3CDTF">2022-03-09T14:16:43Z</dcterms:created>
  <dcterms:modified xsi:type="dcterms:W3CDTF">2022-09-08T15:34:12Z</dcterms:modified>
</cp:coreProperties>
</file>